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9" i="1"/>
  <c r="C1077" s="1"/>
  <c r="K1066"/>
  <c r="G1076" s="1"/>
  <c r="H1066"/>
  <c r="F1076" s="1"/>
  <c r="E1066"/>
  <c r="E1076" s="1"/>
  <c r="C1066"/>
  <c r="C1076" s="1"/>
  <c r="C1062"/>
  <c r="C1075" s="1"/>
  <c r="K1059"/>
  <c r="G1074" s="1"/>
  <c r="H1059"/>
  <c r="F1074" s="1"/>
  <c r="E1059"/>
  <c r="E1074" s="1"/>
  <c r="C1059"/>
  <c r="C1074" s="1"/>
  <c r="C1056"/>
  <c r="C1073" s="1"/>
  <c r="C1053"/>
  <c r="C1072" s="1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K1062" s="1"/>
  <c r="G1075" s="1"/>
  <c r="I22"/>
  <c r="H22"/>
  <c r="G22"/>
  <c r="H1062" s="1"/>
  <c r="F1075" s="1"/>
  <c r="F22"/>
  <c r="E1062" s="1"/>
  <c r="E1075" s="1"/>
  <c r="J21"/>
  <c r="I21"/>
  <c r="H21"/>
  <c r="G21"/>
  <c r="F21"/>
  <c r="J20"/>
  <c r="I20"/>
  <c r="H20"/>
  <c r="G20"/>
  <c r="F20"/>
  <c r="J19"/>
  <c r="I19"/>
  <c r="H19"/>
  <c r="G19"/>
  <c r="F19"/>
  <c r="J18"/>
  <c r="K1056" s="1"/>
  <c r="G1073" s="1"/>
  <c r="I18"/>
  <c r="H18"/>
  <c r="G18"/>
  <c r="H1056" s="1"/>
  <c r="F1073" s="1"/>
  <c r="F18"/>
  <c r="E1056" s="1"/>
  <c r="E1073" s="1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69" s="1"/>
  <c r="G1077" s="1"/>
  <c r="I6"/>
  <c r="H6"/>
  <c r="G6"/>
  <c r="H1069" s="1"/>
  <c r="F1077" s="1"/>
  <c r="F6"/>
  <c r="E1069" s="1"/>
  <c r="E1077" s="1"/>
  <c r="J5"/>
  <c r="K1053" s="1"/>
  <c r="G1072" s="1"/>
  <c r="I5"/>
  <c r="H5"/>
  <c r="G5"/>
  <c r="H1053" s="1"/>
  <c r="F1072" s="1"/>
  <c r="F5"/>
  <c r="E1053" s="1"/>
  <c r="E1072" s="1"/>
  <c r="E1078" l="1"/>
  <c r="E1079"/>
</calcChain>
</file>

<file path=xl/sharedStrings.xml><?xml version="1.0" encoding="utf-8"?>
<sst xmlns="http://schemas.openxmlformats.org/spreadsheetml/2006/main" count="447" uniqueCount="248">
  <si>
    <t>INVESTIGACIÓN DE CIRUGÍA OSTEOARTICULAR - GICOA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</si>
  <si>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</si>
  <si>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</si>
  <si>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</si>
  <si>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</si>
  <si>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</si>
  <si>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</si>
  <si>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</si>
  <si>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</si>
  <si>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</si>
  <si>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</si>
  <si>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</si>
  <si>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</si>
  <si>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</si>
  <si>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</si>
  <si>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</si>
  <si>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</si>
  <si>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</si>
  <si>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</si>
  <si>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</si>
  <si>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De la Corte-Rodriguez, H; Rodriguez-Merchan, EC; Alvarez-Roman, MT; Martin-Salces, M; Martinoli, C; Jimenez-Yuste, V</t>
  </si>
  <si>
    <t>HJHS 2.1 and HEAD-US assessment in the hemophilic joints: How do their findings compare?</t>
  </si>
  <si>
    <t>BLOOD COAGULATION &amp; FIBRINOLYSIS</t>
  </si>
  <si>
    <t>Article</t>
  </si>
  <si>
    <t>[De la Corte-Rodriguez, Hortensia] La Paz Univ Hosp IdiPaz, Dept Phys Med &amp; Rehabil, Madrid, Spain; [Rodriguez-Merchan, Emerito Carlos] La Paz Univ Hosp IdiPaz, Dept Orthopaed Surg, Paseo Castellana 261, Madrid 28046, Spain; [Alvarez-Roman, Maria Teresa; Martin-Salces, Monica; Jimenez-Yuste, Victor] La Paz Univ Hosp IdiPaz, Dept Hematol, Madrid, Spain; [Martinoli, Carlo] Univ Genoa, Dept Hlth Sci DISSAL, Genoa, Italy; [Martinoli, Carlo] IRCCS Osped Policlin San Martino, Dept Radiol, Genoa, Italy</t>
  </si>
  <si>
    <t>Rodriguez-Merchan, EC (corresponding author), La Paz Univ Hosp IdiPaz, Dept Orthopaed Surg, Paseo Castellana 261, Madrid 28046, Spain.</t>
  </si>
  <si>
    <t>0957-5235</t>
  </si>
  <si>
    <t>SEP</t>
  </si>
  <si>
    <t>Rodriguez-Merchan, EC</t>
  </si>
  <si>
    <t>Tranexamic acid is effective in decreasing postoperative intraarticular bleeding in arthroscopic knee surgery</t>
  </si>
  <si>
    <t>Review</t>
  </si>
  <si>
    <t>[Rodriguez-Merchan, E. C.] La Paz Univ Hosp IdiPAZ, Dept Orthoped Surg, Paseo Castellana 261, Madrid 28049, Spain</t>
  </si>
  <si>
    <t>Rodriguez-Merchan, EC (corresponding author), La Paz Univ Hosp IdiPAZ, Dept Orthoped Surg, Paseo Castellana 261, Madrid 28049, Spain.</t>
  </si>
  <si>
    <t>APR</t>
  </si>
  <si>
    <t>Gomez-Barrena, E; Padilla-Eguiluz, NG; Garcia-Rey, E; Hernandez-Esteban, P; Cordero-Ampuero, J; Rubio-Suarez, JC</t>
  </si>
  <si>
    <t>Validation of a long bone fracture non-union healing score after treatment with mesenchymal stromal cells combined to biomaterials</t>
  </si>
  <si>
    <t>INJURY-INTERNATIONAL JOURNAL OF THE CARE OF THE INJURED</t>
  </si>
  <si>
    <t>[Gomez-Barrena, Enrique; Garcia-Rey, Eduardo] Univ Autonoma Madrid, Hosp Univ La Paz IdiPAZ, Serv Cirugia Ortoped &amp; Traumatol, Madrid, Spain; [Gomez-Barrena, Enrique; Garcia-Rey, Eduardo] Univ Autonoma Madrid, Fac Med, Madrid, Spain; [Padilla-Eguiluz, Norma G.] Univ Autonoma Madrid IdiPAZ, Fac Med, Madrid, Spain; [Hernandez-Esteban, Pablo; Rubio-Suarez, Juan C.] Hosp Univ La Paz IdiPAZ, Serv Cirugia Ortoped &amp; Traumatol, Madrid, Spain; [Cordero-Ampuero, Jose] Hosp Univ La Princesa, Serv Cirugia Ortoped &amp; Traumatol, Madrid, Spain</t>
  </si>
  <si>
    <t>Gomez-Barrena, E (corresponding author), Univ Autonoma Madrid, Hosp Univ La Paz IdiPAZ, Serv Cirugia Ortoped &amp; Traumatol, Madrid, Spain.; Gomez-Barrena, E (corresponding author), Univ Autonoma Madrid, Fac Med, Madrid, Spain.</t>
  </si>
  <si>
    <t>0020-1383</t>
  </si>
  <si>
    <t>S55</t>
  </si>
  <si>
    <t>S62</t>
  </si>
  <si>
    <t>Gomez-Barrena, E; Padilla-Eguiluz, N; Rosset, P; Gebhard, F; Hernigou, P; Baldini, N; Rouard, H; Sensebe, L; Gonzalo-Daganzo, RM; Giordano, R; Garcia-Rey, E; Cordero-Ampuero, J; Rubio-Suarez, JC; Garcia-Simon, MD; Stanovici, J; Ehrnthaller, C; Huber-Lang, M; Flouzat-Lachaniette, CH; Chevallier, N; Donati, DM; Spazzoli, B; Ciapetti, G; Fleury, S; Fernandez, MN; Cabrera, JR; Avendano-Sola, C; Montemurro, T; Panaitescuk, C; Veronesi, E; Rojewskit, MT; Lotfi, R; Dominici, M; Schrezenmeier, H; Layrolle, P</t>
  </si>
  <si>
    <t>Early efficacy evaluation of mesenchymal stromal cells (MSC) combined to biomaterials to treat long bone non-unions</t>
  </si>
  <si>
    <t>[Gomez-Barrena, Enrique; Padilla-Eguiluz, Norma; Garcia-Rey, Eduardo; Rubio-Suarez, Juan Carlos; Garcia-Simon, Marta Dominguez] Univ Autonoma Madrid, Serv Cirugia Ortoped &amp; Traumatol, Hosp Univ La Paz IdiPAZ, Castellana 261, Madrid 2804, Spain; [Gomez-Barrena, Enrique; Padilla-Eguiluz, Norma; Garcia-Rey, Eduardo; Cordero-Ampuero, Jose; Rubio-Suarez, Juan Carlos; Garcia-Simon, Marta Dominguez] Univ Autonoma Madrid, Fac Med, Castellana 261, Madrid 2804, Spain; [Rosset, Philippe; Stanovici, Julien] Univ Francois Rabelais Tours, CHU Tours, Hop Trousseau, Serv Chirurg Orthoped &amp; Traumatol 2, Tours, France; [Gebhard, Florian; Ehrnthaller, Christian; Huber-Lang, Markus] Univ Ulm, Ctr Surg, Dept Traumatol Hand Plast &amp; Reconstruct Surg, Ulm, Germany; [Hernigou, Philippe; Rouard, Helene; Flouzat-Lachaniette, Charles Henri; Chevallier, Nathalie] Univ Paris Est, Orthopaed Dept, Hop Henri Mondor, InsermU955, Creteil, France; [Hernigou, Philippe; Rouard, Helene; Flouzat-Lachaniette, Charles Henri; Chevallier, Nathalie] Univ Paris Est, UPEC, Creteil, France; [Baldini, Nicola; Donati, Davide Maria; Spazzoli, Benedetta; Ciapetti, Gabriela] Univ Bologna, Lab Orthopaed Pathophysiol &amp; Regenerat Med, Ist Ortoped Rizzoli, Bologna, Italy; [Baldini, Nicola; Donati, Davide Maria; Spazzoli, Benedetta; Ciapetti, Gabriela] Univ Bologna, Dept Biomed &amp; Neuromotor Sci, Bologna, Italy; [Rouard, Helene; Sensebe, Luc; Chevallier, Nathalie; Fleury, Sandrine] Etab Francais Sang, Paris, France; [Sensebe, Luc; Fleury, Sandrine] UMR5273 INSERM U1031, STROMA Lab, Toulouse, France; [Gonzalo-Daganzo, Rosa-Maria; Fernandez, Manuel-Nicolas; Cabrera, Jose-Rafael; Avendano-Sola, Cristina] Hosp Univ Puerta Hierro Majadahonda, Serv Hematol, Madrid, Spain; [Gonzalo-Daganzo, Rosa-Maria; Fernandez, Manuel-Nicolas; Cabrera, Jose-Rafael; Avendano-Sola, Cristina] Univ Autonoma Madrid, Madrid, Spain; [Giordano, Rosaria; Montemurro, Tiziana] Osped Maggiore Policlin, Cell Factory, Ctr Cellular Therapy &amp; Cryobiol, Fdn IRCCS Ca Granda, Milan, Italy; [Cordero-Ampuero, Jose] Univ Autonoma Madrid, Serv Cirugia Ortoped &amp; Traumatol, Hosp Univ La Princesa, Madrid, Spain; [Panaitescuk, Carmen] Victor Babes Univ Med &amp; Pharm, Timisoara, Romania; [Veronesi, Elena; Dominici, Massimo] Univ Hosp Modena &amp; Reggio Emilia, Dept Med &amp; Surg Sci Children &amp; Adults, Lab Cellular Therapies, Modena, Italy; [Rojewskit, Markus Thomas; Lotfi, Ramin; Schrezenmeier, Hubert] Ulm Univ, Inst Transfus Med, Ulm, Germany; [Rojewskit, Markus Thomas; Lotfi, Ramin; Schrezenmeier, Hubert] German Red Cross Blood Transfus Serv, Inst Clin Transfus Med &amp; Immunogenet Ulm, Ulm, Germany; [Rojewskit, Markus Thomas; Lotfi, Ramin; Schrezenmeier, Hubert] Univ Hosp Ulm, Ulm, Germany; [Layrolle, Pierre] Univ Nantes, Fac Med, Lab Pathophysiol Bone Resorpt, INSERM U957, Nantes, France</t>
  </si>
  <si>
    <t>Gomez-Barrena, E (corresponding author), Univ Autonoma Madrid, Serv Cirugia Ortoped &amp; Traumatol, Hosp Univ La Paz IdiPAZ, Castellana 261, Madrid 2804, Spain.; Gomez-Barrena, E (corresponding author), Univ Autonoma Madrid, Fac Med, Castellana 261, Madrid 2804, Spain.</t>
  </si>
  <si>
    <t>S63</t>
  </si>
  <si>
    <t>S73</t>
  </si>
  <si>
    <t>Rubio, I; Bellostas, L; Garcia-Rey, E</t>
  </si>
  <si>
    <t>Radiological subsidence and acetabular erosion after tapered uncemented hemiarthroplasty in femoral neck fractures a 10-to 13-year follow-up study</t>
  </si>
  <si>
    <t>[Rubio, Israel; Bellostas, Lorena; Garcia-Rey, Eduardo] Hosp Univ La Paz, Orthopaed Surg &amp; Traumatol Dept, P Castellana 261, Madrid 28064, Spain</t>
  </si>
  <si>
    <t>Garcia-Rey, E (corresponding author), Hosp Univ La Paz, Orthopaed Surg &amp; Traumatol Dept, P Castellana 261, Madrid 28064, Spain.</t>
  </si>
  <si>
    <t>S37</t>
  </si>
  <si>
    <t>S41</t>
  </si>
  <si>
    <t>Encinas-Ullan, CA; Martinez-Diez, JM; Rodriguez-Merchan, EC</t>
  </si>
  <si>
    <t>The use of external fixation in the emergency department: applications, common errors, complications and their treatment</t>
  </si>
  <si>
    <t>EFORT OPEN REVIEWS</t>
  </si>
  <si>
    <t>[Encinas-Ullan, Carlos A.; Martinez-Diez, Jose M.; Carlos Rodriguez-Merchan, E.] La Paz Univ, Dept Orthopaed Surg, Hosp IdiPaz, Paseo Castellana 261, Madrid 28046, Spain</t>
  </si>
  <si>
    <t>Rodriguez-Merchan, EC (corresponding author), La Paz Univ, Dept Orthopaed Surg, Hosp IdiPaz, Paseo Castellana 261, Madrid 28046, Spain.</t>
  </si>
  <si>
    <t>2058-5241</t>
  </si>
  <si>
    <t>Outpatient total knee arthroplasty: is it worth considering?</t>
  </si>
  <si>
    <t>[Carlos Rodriguez-Merchan, E.] La Paz Univ Hosp IdiPaz, Dept Orthopaed Surg, Paseo Castellana 261, Madrid 28046, Spain</t>
  </si>
  <si>
    <t>MAR</t>
  </si>
  <si>
    <t>De la Corte-rodriguez, H; Alvarez-Roman, MT; Rodriguez-Merchan, EC; Jimenez-Yuste, V</t>
  </si>
  <si>
    <t>What COVID-19 can mean for people with hemophilia beyond the infection risk</t>
  </si>
  <si>
    <t>EXPERT REVIEW OF HEMATOLOGY</t>
  </si>
  <si>
    <t>[De la Corte-rodriguez, Hortensia] La Paz Univ Hosp IdiPaz, Dept Phys Med &amp; Rehabil, Madrid, Spain; [Alvarez-Roman, M. Teresa; Jimenez-Yuste, Victor] La Paz Univ Hosp IdiPaz, Dept Hematol, Madrid, Spain; [Rodriguez-Merchan, E. Carlos] La Paz Univ Hosp IdiPaz, Dept Orthoped Surg, Madrid 28046, Spain</t>
  </si>
  <si>
    <t>Rodriguez-Merchan, EC (corresponding author), La Paz Univ Hosp IdiPaz, Dept Orthoped Surg, Madrid 28046, Spain.</t>
  </si>
  <si>
    <t>1747-4086</t>
  </si>
  <si>
    <t>Rodriguez-Merchan, EC; De la Corte-Rodriguez, H</t>
  </si>
  <si>
    <t>Complications of hemophilia in the elbow: current management</t>
  </si>
  <si>
    <t>[Rodriguez-Merchan, E. Carlos] La Paz Univ Hosp IdiPaz, Dept Orthoped Surg, Madrid 28046, Spain; [De la Corte-Rodriguez, Hortensia] La Paz Univ Hosp IdiPaz, Dept Phys Med &amp; Rehabil, Madrid, Spain</t>
  </si>
  <si>
    <t>Iliopsoas hematomas in people with hemophilia: diagnosis and treatment</t>
  </si>
  <si>
    <t>AUG 2</t>
  </si>
  <si>
    <t>The cost of hemophilia treatment: the importance of minimizing it without detriment to its quality</t>
  </si>
  <si>
    <t>[Carlos Rodriguez-Merchan, E.] La Paz Univ Hosp IdiPaz, Dept Orthoped Surg, Paseo Castellana 261, Madrid 28046, Spain</t>
  </si>
  <si>
    <t>Rodriguez-Merchan, EC (corresponding author), La Paz Univ Hosp IdiPaz, Dept Orthoped Surg, Paseo Castellana 261, Madrid 28046, Spain.</t>
  </si>
  <si>
    <t>Norooznezhad, F; Rodriguez-Merchan, EC; Asadi, S; Norooznezhad, AH</t>
  </si>
  <si>
    <t>Curcumin: hopeful treatment of hemophilic arthropathy via inhibition of inflammation and angiogenesis</t>
  </si>
  <si>
    <t>[Norooznezhad, Fatemeh; Norooznezhad, Amir Hossein] Kermanshah Univ Med Sci, Med Biol Res Ctr, Kermanshah, Iran; [Carlos Rodriguez-Merchan, E.] La Paz Univ Hosp IdiPaz, Dept Orthopaed Surg, Madrid, Spain; [Asadi, Soheila] Kermanshah Univ Med Sci, Dept Biochem, Kermanshah, Iran</t>
  </si>
  <si>
    <t>Norooznezhad, AH (corresponding author), Kermanshah Univ Med Sci, Med Biol Res Ctr, Kermanshah, Iran.</t>
  </si>
  <si>
    <t>JAN 2</t>
  </si>
  <si>
    <t>Roman, MTA; Coll, NB; Barcenilla, SG; Gonzalez, LP; Collazo, ID; Rodriguez, HD; Garrido, JAR; Salces, MM; Pollmar, MIR; Cebanu, T; Gonzalez-Zorrilla, E; Acuna, P; Manzano, EM; Merchan, ECR; Martinez, RT; Banares, MJB; Alvarino, MG; Yuste, VJ</t>
  </si>
  <si>
    <t>Registry of patients with congenital bleeding disorders and COVID-19 in Madrid</t>
  </si>
  <si>
    <t>HAEMOPHILIA</t>
  </si>
  <si>
    <t>[Alvarez Roman, Maria Teresa; Coll, Nora Butta; Barcenilla, Sara Garcia; Martin Salces, Monica; Rivas Pollmar, Maria Isabel; Cebanu, Tamara; Gonzalez-Zorrilla, Elena; Acuna, Paula; Monzon Manzano, Elena; Trelles Martinez, Roberto; Blanco Banares, Maria J.; Gutierrez Alvarino, Mar; Jimenez Yuste, Victor] La Paz Univ Hosp IdiPaz, Dept Hematol, Madrid, Spain; [Perez Gonzalez, Lourdes; de la Plaza Collazo, Ivan] Madrid Haemophilia Assoc, Madrid, Spain; [De la Corte Rodriguez, Hortensia] La Paz Univ Hosp IdiPaz, Dept Phys Med &amp; Rehabil, Madrid, Spain; [Romero Garrido, Jose A.] La Paz Univ Hosp, Dept Pharm, Madrid, Spain; [Rodriguez Merchan, Emerito Carlos] Univ Autonoma Madrid, Dept Orthopaed Surg Unit, Madrid, Spain; [Jimenez Yuste, Victor] Univ Autonoma Madrid, Med Fac, Madrid, Spain</t>
  </si>
  <si>
    <t>Roman, MTA (corresponding author), Paseo Castellana 261, Madrid 28046, Spain.</t>
  </si>
  <si>
    <t>1351-8216</t>
  </si>
  <si>
    <t>de la Corte-rodriguez, H; Rodriguez-Merchan, EC; Alvarez-Roman, MT; Jimenez-Yuste, V</t>
  </si>
  <si>
    <t>Intra-articular injections in people with haemophilia in the COVID-19 era</t>
  </si>
  <si>
    <t>Letter</t>
  </si>
  <si>
    <t>[de la Corte-rodriguez, Hortensia] La Paz Univ Hosp IdiPaz, Dept Phys Med &amp; Rehabil, Madrid, Spain; [Rodriguez-Merchan, Emerito Carlos] La Paz Univ Hosp IdiPaz, Dept Orthopaed Surg, Paseo Castellana 261, Madrid 28046, Spain; [Alvarez-Roman, Maria Teresa; Jimenez-Yuste, Victor] La Paz Univ Hosp IdiPaz, Dept Hematol, Madrid, Spain</t>
  </si>
  <si>
    <t>E248</t>
  </si>
  <si>
    <t>E250</t>
  </si>
  <si>
    <t>Perez-Chrzanowska, H; Padilla-Eguiluz, NG; Gomez-Barrena, E</t>
  </si>
  <si>
    <t>Defining the Most Effective Patient Blood Management Combined with Tranexamic Acid Regime in Primary Uncemented Total Hip Replacement Surgery</t>
  </si>
  <si>
    <t>JOURNAL OF CLINICAL MEDICINE</t>
  </si>
  <si>
    <t>[Perez-Chrzanowska, Hanna] Hosp Univ La Paz, Dept Anaesthesiol, Madrid 28046, Spain; [Padilla-Eguiluz, Norma G.; Gomez-Barrena, Enrique] Hosp Univ La Paz, IdiPAZ, Dept Orthopaed, Madrid 28046, Spain; [Padilla-Eguiluz, Norma G.; Gomez-Barrena, Enrique] Univ Autonoma Madrid, Madrid 28046, Spain</t>
  </si>
  <si>
    <t>Gomez-Barrena, E (corresponding author), Hosp Univ La Paz, IdiPAZ, Dept Orthopaed, Madrid 28046, Spain.; Gomez-Barrena, E (corresponding author), Univ Autonoma Madrid, Madrid 28046, Spain.</t>
  </si>
  <si>
    <t>2077-0383</t>
  </si>
  <si>
    <t>JUN</t>
  </si>
  <si>
    <t>Valles, G; Bensiamar, F; Maestro-Paramio, L; Garcia-Rey, E; Vilaboa, N; Saldana, L</t>
  </si>
  <si>
    <t>Influence of inflammatory conditions provided by macrophages on osteogenic ability of mesenchymal stem cells</t>
  </si>
  <si>
    <t>STEM CELL RESEARCH &amp; THERAPY</t>
  </si>
  <si>
    <t>[Valles, Gema; Bensiamar, Fatima; Maestro-Paramio, Leila; Vilaboa, Nuria; Saldana, Laura] Hosp Univ La Paz IdiPAZ, Paseo Castellana 261, Madrid 28046, Spain; [Valles, Gema; Bensiamar, Fatima; Garcia-Rey, Eduardo; Vilaboa, Nuria; Saldana, Laura] CIBER BBN, Ctr Invest Biomed Red Bioingn Biomat &amp; Nanomed, Madrid, Spain; [Garcia-Rey, Eduardo] Hosp Univ La Paz IdiPAZ, Dept Cirugia Ortoped &amp; Traumatol, Madrid, Spain</t>
  </si>
  <si>
    <t>Saldana, L (corresponding author), Hosp Univ La Paz IdiPAZ, Paseo Castellana 261, Madrid 28046, Spain.; Saldana, L (corresponding author), CIBER BBN, Ctr Invest Biomed Red Bioingn Biomat &amp; Nanomed, Madrid, Spain.</t>
  </si>
  <si>
    <t>1757-6512</t>
  </si>
  <si>
    <t>Serological biomarkers in hemophilic arthropathy: Can they be used to monitor bleeding and ongoing progression of blood-induced joint disease in patients with hemophilia?</t>
  </si>
  <si>
    <t>BLOOD REVIEWS</t>
  </si>
  <si>
    <t>[Carlos Rodriguez-Merchan, E.] La Paz Univ Hosp, Dept Orthopaed Surg, Paseo Castellana 261, Madrid 28046, Spain</t>
  </si>
  <si>
    <t>Rodriguez-Merchan, EC (corresponding author), La Paz Univ Hosp, Dept Orthopaed Surg, Paseo Castellana 261, Madrid 28046, Spain.</t>
  </si>
  <si>
    <t>0268-960X</t>
  </si>
  <si>
    <t>MAY</t>
  </si>
  <si>
    <t>Does Intravenous or Intraarticular Tranexamic Acid (TXA) Reduce Joint Bleeding Following Arthroscopic Anterior Cruciate Ligament (ACL) Reconstruction and Arthroscopic Meniscectomy? Can Intraarticular Use be Harmful to Chondrocytes?</t>
  </si>
  <si>
    <t>ARCHIVES OF BONE AND JOINT SURGERY-ABJS</t>
  </si>
  <si>
    <t>Editorial Material</t>
  </si>
  <si>
    <t>[Carlos Rodriguez-Merchan, E.] La Paz Univ Hosp, IdiPaz, Dept Orthoped Surg, Madrid, Spain</t>
  </si>
  <si>
    <t>Rodriguez-Merchan, EC (corresponding author), La Paz Univ Hosp, IdiPaz, Dept Orthoped Surg, Madrid, Spain.</t>
  </si>
  <si>
    <t>2345-4644</t>
  </si>
  <si>
    <t>Rodriguez-Merchan, EC; Liddle, AD</t>
  </si>
  <si>
    <t>Prevention of Periprosthetic Joint Infection in Total Knee Arthroplasty: Main Studies Reported Between November 2017 and January 2020</t>
  </si>
  <si>
    <t>[Carlos Rodriguez-Merchan, E.] La Paz Univ Hosp, IdiPaz, Dept Orthoped Surg, Madrid, Spain; [Liddle, Alexander D.] Imperial Coll London, MSK Lab, London, England</t>
  </si>
  <si>
    <t>JUL</t>
  </si>
  <si>
    <t>Roman-Belmonte, JM; De la Corte-Rodriguez, H; Rodriguez-Merchan, EC; Munoz-De la Torre, E; Vazquez-Sasot, A</t>
  </si>
  <si>
    <t>Strengthening with Blood Flow Restriction: Can it be a Useful Option in the Rehabilitation of Patients with Coronavirus?</t>
  </si>
  <si>
    <t>[Roman-Belmonte, Juan M.; Munoz-De la Torre, Elena; Vazquez-Sasot, Aranzazu] Cruz Roja San Jose &amp; Santa Adela Hosp, Dept Phys Med &amp; Rehabil, Madrid, Spain; [De la Corte-Rodriguez, Hortensia] La Paz Univ Hosp, IdiPaz, Dept Phys Med &amp; Rehabil, Madrid, Spain; [Carlos Rodriguez-Merchan, E.] La Paz Univ Hosp, IdiPaz, Dept Orthoped Surg, Madrid, Spain</t>
  </si>
  <si>
    <t>The Present Situation of Patellofemoral Arthroplasty in the Management of Solitary Patellofemoral Osteoarthritis</t>
  </si>
  <si>
    <t>[Carlos Rodriguez-Merchan, E.] La Paz Univ Hosp, Dept Orthopaed Surg, Madrid, Spain</t>
  </si>
  <si>
    <t>Rodriguez-Merchan, EC (corresponding author), La Paz Univ Hosp, Dept Orthopaed Surg, Madrid, Spain.</t>
  </si>
  <si>
    <t>Hemophilic Pseudotumors: Diagnosis and Management</t>
  </si>
  <si>
    <t>[Carlos Rodriguez-Merchan, E.] La Paz Univ Hosp IdiPaz, Dept Orthopaed Surg, Madrid, Spain</t>
  </si>
  <si>
    <t>Rodriguez-Merchan, EC (corresponding author), La Paz Univ Hosp IdiPaz, Dept Orthopaed Surg, Madrid, Spain.</t>
  </si>
  <si>
    <t>Rodriguez-Merchan, E Carlos</t>
  </si>
  <si>
    <t>Antibiotic-loaded bone cement in primary total knee arthroplasty: does it reduce the risk of periprosthetic joint infection?</t>
  </si>
  <si>
    <t>Hospital practice (1995)</t>
  </si>
  <si>
    <t>Department of Orthopaedic Surgery, "La Paz" University Hospital-IdiPaz , Madrid, Spain.</t>
  </si>
  <si>
    <t>no tiene</t>
  </si>
  <si>
    <t>2154-8331</t>
  </si>
  <si>
    <t>2020 Oct (Epub 2020 May 27)</t>
  </si>
  <si>
    <t>188-195</t>
  </si>
  <si>
    <t>Galvez-Sirvent, E; Ibarzabal-Gil, A; Rodriguez-Merchan, EC</t>
  </si>
  <si>
    <t>Treatment options for aseptic tibial diaphyseal nonunion: A review of selected studies</t>
  </si>
  <si>
    <t>[Galvez-Sirvent, Elena] Infanta Elena Univ Hosp, Dept Orthopaed Surg, Madrid, Spain; [Ibarzabal-Gil, Aitor; Carlos Rodriguez-Merchan, E.] La Paz Univ Hosp IdiPaz, Dept Orthopaed Surg, Paseo Castellana 261, Madrid 28046, Spain</t>
  </si>
  <si>
    <t>2396-7544</t>
  </si>
  <si>
    <t>NOV</t>
  </si>
  <si>
    <t>Gomez-Barrena, E; Padilla-Eguiluz, NG; Rosset, P</t>
  </si>
  <si>
    <t>Frontiers in non-union research</t>
  </si>
  <si>
    <t>[Gomez-Barrena, Enrique; Padilla-Eguiluz, Norma G.] Univ Autonoma Madrid, Hosp La Paz IdiPAZ, Serv Cirugia Ortoped &amp; Traumat, Madrid, Spain; [Rosset, Philippe] Univ Tours, CHU Tours, Serv Chirurg Orthoped &amp; Traumatol, Tours, France</t>
  </si>
  <si>
    <t>Gomez-Barrena, E (corresponding author), Hosp Univ La Paz, Hosp Traumatol, 1a Planta,P Castellana 261, Madrid 28046, Spain.</t>
  </si>
  <si>
    <t>OCT</t>
  </si>
  <si>
    <t>Pizones, J; Garcia-Rey, E</t>
  </si>
  <si>
    <t>Pelvic motion the key to understanding spine-hip interaction</t>
  </si>
  <si>
    <t>[Pizones, Javier] Hosp Univ La Paz, Dept Orthopaed Surg, Spine Unit, Madrid, Spain; [Garcia-Rey, Eduardo] Hosp Univ La Paz, Dept Orthopaed Surg, Hip Unit, Madrid, Spain</t>
  </si>
  <si>
    <t>Pizones, J (corresponding author), Hosp Univ la Paz, Dept Orthopaed Surg, Paseo Castellana 261, Madrid 28046, Spain.</t>
  </si>
  <si>
    <t>Hachem, AI; D'O, GC; Rondanelli, SR; Rius, X; Barco, R</t>
  </si>
  <si>
    <t>Latarjet Cerclage: The Metal-Free Fixation</t>
  </si>
  <si>
    <t>ARTHROSCOPY TECHNIQUES</t>
  </si>
  <si>
    <t>[Hachem, Abdul-ilah; Rius, Xavier] Hosp Univ Bellvitge, Dept Orthoped &amp; Traumatol Surg, Barcelona, Spain; [Costa D'O, Gino; Rafael Rondanelli, S.] Hosp Univ Bellvitge, C Feixa Llarga S-N,Hosp Bellvitge Pl, Barcelona 08907, Spain; [Barco, Raul] Hosp Univ La Paz, Madrid, Spain</t>
  </si>
  <si>
    <t>Hachem, AI (corresponding author), Hosp Univ Bellvitge, C Feixa Llarga S-N,Hosp Bellvitge Pl, Barcelona 08907, Spain.</t>
  </si>
  <si>
    <t>2212-6287</t>
  </si>
  <si>
    <t>E1397</t>
  </si>
  <si>
    <t>E1408</t>
  </si>
  <si>
    <t>Cucchi, D; Luceri, F; Celli, A; Menon, A; Barco, R; Wegmann, K; Randelli, P; Eygendaal, D; Arrigoni, P</t>
  </si>
  <si>
    <t>Fracture Pattern Influences Radial Head Replacement Size Determination Among Experienced Elbow Surgeons</t>
  </si>
  <si>
    <t>INDIAN JOURNAL OF ORTHOPAEDICS</t>
  </si>
  <si>
    <t>[Cucchi, Davide] Univ Klinikum Bonn, Dept Orthopaed &amp; Trauma Surg, Sigmund Freud Str 25, D-53127 Bonn, Germany; [Menon, Alessandra; Randelli, Pietro; Arrigoni, Paolo] Univ Milan, Dept Biomed Sci Hlth, Lab Appl Biomech, Via Mangiagalli 31, I-20133 Milan, Italy; [Luceri, Francesco] IRCCS Ist Ortoped Galeazzi, Via Riccardo Galeazzi 4, I-20161 Milan, Italy; [Luceri, Francesco] Univ Milan, Via Mangiagalli 31, I-20133 Milan, Italy; [Celli, Andrea] Hesperia Hosp, Dept Orthopaed Surg, Shoulder &amp; Elbow Unit, Via Arqua 80-A, I-41125 Modena, Italy; [Menon, Alessandra; Randelli, Pietro; Arrigoni, Paolo] ASST Ctr Specialist Ortoped Traumatol Gaetano Pin, UOC Clin Ortoped 1, Piazza Cardinal Ferrari 1, I-20122 Milan, Italy; [Barco, Raul] Hosp Univ La Paz, Shoulder &amp; Elbow Unit, Paseo Castellana 261, Madrid 28046, Spain; [Wegmann, Kilian] Univ Med Ctr, Ctr Orthoped &amp; Trauma Surg, Kerpenerstr 62, D-50937 Cologne, Germany; [Menon, Alessandra; Randelli, Pietro; Arrigoni, Paolo] Univ Milan, Dept Biomed Sci Hlth, REs Ctr Adult &amp; Pediat Rheumat Dis RECAP RD, Via Mangiagalli 31, I-20133 Milan, Italy; [Eygendaal, Denise] Univ Amsterdam, Acad Med Ctr, Dept Orthopaed Surg, Amsterdam, Netherlands; [Eygendaal, Denise] Amphia Hosp, Dept Orthopaed Surg, Upper Limb Unit, Breda, Netherlands</t>
  </si>
  <si>
    <t>Cucchi, D (corresponding author), Univ Klinikum Bonn, Dept Orthopaed &amp; Trauma Surg, Sigmund Freud Str 25, D-53127 Bonn, Germany.</t>
  </si>
  <si>
    <t>0019-5413</t>
  </si>
  <si>
    <t>Kort, NP; Barrena, EG; Bedard, M; Donell, S; Epinette, JA; Gomberg, B; Hirschmann, MT; Indelli, P; Khosravi, I; Karachalios, T; Liebensteiner, MC; Stuyts, B; Tandogan, R; Violante, B; Zagra, L; Thaler, M</t>
  </si>
  <si>
    <t>Resuming elective hip and knee arthroplasty after the first phase of the SARS-CoV-2 pandemic: the European Hip Society and European Knee Associates recommendations</t>
  </si>
  <si>
    <t>KNEE SURGERY SPORTS TRAUMATOLOGY ARTHROSCOPY</t>
  </si>
  <si>
    <t>[Kort, N. P.] CortoClinics, Schijndel, Netherlands; [Gomez Barrena, E.] Univ Autonoma Madrid, Hosp La Paz, Dept Orthopaed Surg &amp; Traumatol, Madrid, Spain; [Bedard, M.] Univ Laval, Dept Chirurg Orthoped, CHU Quebec, Quebec City, PQ, Canada; [Donell, S.] Univ East Anglia, Norwich Med Sch, Norwich, Norfolk, England; [Epinette, J-A] Ctr Res &amp; Documentat Arthroplasty, Lille, France; [Gomberg, B.] OA Ctr Orthopaed, Portland, ME USA; [Hirschmann, M. T.] Kantonsspital Baselland Bruderholz Liestal Laufen, Dept Orthopaed Surg &amp; Traumatol, CH-4101 Bruderholz, Switzerland; [Hirschmann, M. T.] Univ Basel, Basel, Switzerland; [Indelli, P.] Stanford Univ, Dept Orthopaed Surg, Sch Med, Stanford, CA USA; [Indelli, P.] Int Comm Amer Acad Hip &amp; Knee Surg AAHKS, Rosemont, PA USA; [Khosravi, Ismail; Liebensteiner, M. C.; Thaler, M.] Med Univ Innsbruck, Dept Orthopaed Surg, Anichstr 35, A-6020 Innsbruck, Austria; [Karachalios, T.] Univ Thessaly, Univ Gen Hosp Larissa, Fac Med, Sch Hlth Sci,Orthopaed Dept, Volos, Greece; [Stuyts, B.] GZA Hosp, Dept Orthoped Surg &amp; Traumatol, Antwerp, Belgium; [Tandogan, R.] Ortoklin &amp; Cankaya Orthoped, Ankara, Turkey; [Violante, B.] IRCCS Galeazzi, Orthopaed Dept, Ist Clin St Ambrogio, Milan, Italy; [Zagra, L.] IRCCS, Hip Dept, Ist Ortoped Galeazzi, Milan, Italy</t>
  </si>
  <si>
    <t>Donell, S (corresponding author), Univ East Anglia, Norwich Med Sch, Norwich, Norfolk, England.</t>
  </si>
  <si>
    <t>0942-2056</t>
  </si>
  <si>
    <t>Recommendations for resuming elective hip and knee arthroplasty in the setting of the SARS-CoV-2 pandemic: the European Hip Society and European Knee Associates Survey of Members</t>
  </si>
  <si>
    <t>[Kort, N. P.] CortoClinics, Schijndel, Netherlands; [Gomez Barrena, E.] Univ Autonoma Madrid, Hosp La Paz, Dept Orthopaed Surg &amp; Traumatol, Madrid, Spain; [Bedard, M.] Univ Laval, CHU Quebec, Dept Chirurg Orthoped, Quebec City, PQ, Canada; [Donell, S.] Univ East Anglia, Norwich Med Sch, Norwich, Norfolk, England; [Epinette, J-A] Ctr Res &amp; Documentat Arthroplasty, Lille, France; [Gomberg, B.] OA Ctr Orthopaed, Portland, ME USA; [Hirschmann, M. T.] Kantonsspital Baselland Bruderholz Liestal Laufen, Dept Orthopaed Surg &amp; Traumatol, CH-4101 Bruderholz, Switzerland; [Hirschmann, M. T.] Univ Basel, Basel, Switzerland; [Indelli, P.] Stanford Univ, Sch Med, Dept Orthopaed Surg, Stanford, CA USA; [Indelli, P.] Int Comm Amer Acad Hip &amp; Knee Surg AAHKS, Rosemont, PA USA; [Khosravi, Ismail; Liebensteiner, M. C.; Thaler, M.] Med Univ Innsbruck, Dept Orthopaed Surg, Anichstr 35, A-6020 Innsbruck, Austria; [Karachalios, T.] Univ Thessalia, Univ Gen Hosp Larissa, Fac Med, Sch Hlth Sci,Orthopaed Dept, Thessalia, Greece; [Stuyts, B.] GZA Hosp, Dept Orthoped Surg &amp; Traumatol, Antwerp, Belgium; [Tandogan, R.] Ortoklin &amp; Cankaya Orthoped, Ankara, Turkey; [Violante, B.] Ist Clin St Ambrogio IRCCS Galeazzi, Orthopaed Dept, Milan, Italy; [Zagra, L.] IRCCS Ist Ortoped Galeazzi, Hip Dept, Milan, Italy</t>
  </si>
  <si>
    <t>Kort, NP; Zagra, L; Barrena, EG; Tandogan, RN; Thaler, M; Berstock, JR; Karachalios, T</t>
  </si>
  <si>
    <t>Resuming hip and knee arthroplasty after COVID-19: ethical implications for well-being, safety and the economy</t>
  </si>
  <si>
    <t>HIP INTERNATIONAL</t>
  </si>
  <si>
    <t>[Kort, Nanne P.] CortoClinics, Schijndel, Netherlands; [Zagra, Luigi] IRCCS Ist Ortoped Galeazzi, Hip Dept, Milan, Italy; [Gomez Barrena, Enrique] Autonomous Univ Madrid, Hosp La Paz, Dept Orthopaed Surg &amp; Traumatol, Madrid, Spain; [Tandogan, Reha N.] Ortoklinik, Ankara, Turkey; [Tandogan, Reha N.] Cankaya Orthopaed, Ankara, Turkey; [Thaler, Martin] Med Univ Innsbruck, Dept Orthopaed Surg, Innsbruck, Austria; [Berstock, James R.] Royal United Hosp Bath, Dept Orthopaed, Bath, Avon, England; [Karachalios, Theofilos] Univ Thessalia, Univ Gen Hosp Larissa, Sch Hlth Sci, Orthopaed Dept,Fac Med, Thessalia, Greece</t>
  </si>
  <si>
    <t>Karachalios, T (corresponding author), Univ Gen Hosp Larissa, Sch Hlth Sci, Orthopaed Dept, Fac Med, Larisa 41110, Greece.</t>
  </si>
  <si>
    <t>1120-7000</t>
  </si>
  <si>
    <t>Bravo, E; Barco, R; Rodriguez-Merchan, EC</t>
  </si>
  <si>
    <t>Musculo-skeletal problems of the hand in haemophilia</t>
  </si>
  <si>
    <t>[Bravo, Elena] Hosp Univ La Paz, Plast Surg Dept, Madrid, Spain; [Barco, Raul] Hosp Univ La Paz, Orthoped Surg Dept, Upper Limb Unit, Madrid, Spain; [Carlos Rodriguez-Merchan, E.] Hosp Univ La Paz, Orthoped Surg Dept, Haemophilia Orthoped Unit, Madrid, Spain</t>
  </si>
  <si>
    <t>Bravo, E (corresponding author), Po Castellano 261, Madrid 28046, Spain.</t>
  </si>
  <si>
    <t>Carbonell-Escobar, R; Vaquero-Picado, A; Barco, R; Antuna, S</t>
  </si>
  <si>
    <t>Neurologic complications after surgical management of complex elbow trauma requiring radial head replacement</t>
  </si>
  <si>
    <t>JOURNAL OF SHOULDER AND ELBOW SURGERY</t>
  </si>
  <si>
    <t>[Carbonell-Escobar, Rafael; Vaquero-Picado, Alfonso] Hosp Univ La Paz, Orthoped Surg Dept, Madrid, Spain; [Barco, Raul; Antuna, Samuel] Hosp Univ La Paz, Inst Invest Hosp Univ La Paz IDIPAZ, Madrid, Spain</t>
  </si>
  <si>
    <t>Vaquero-Picado, A (corresponding author), Hosp Univ La Paz, Paseo Castellana 261,CP 28046, Madrid, Spain.</t>
  </si>
  <si>
    <t>1058-2746</t>
  </si>
  <si>
    <t>Garcia-Rey, E; Sirianni, R; Garcia-Cimbrelo, E; Sedel, L</t>
  </si>
  <si>
    <t>Total hip arthroplasty after acetabular fracture: does initial treatment make any difference to the outcome? A 5-to 23-year follow-up with clinical and radiological analysis</t>
  </si>
  <si>
    <t>[Garcia-Rey, Eduardo; Garcia-Cimbrelo, Eduardo] Hosp La Paz IdiPaz, Orthopaed Surg Dept, Paseo Castellana 261, Madrid 28046, Spain; [Sirianni, Rossella] Versilia Hosp, Orthopaed Surg Dept, Lido Di Camaiore Lucca, Italy; [Sedel, Laurent] Emeritus Univ Paris Diderot, Paris, France; [Sedel, Laurent] Clin St Jean Dieu, Paris, France</t>
  </si>
  <si>
    <t>Garcia-Rey, E (corresponding author), Hosp La Paz IdiPaz, Orthopaed Surg Dept, Paseo Castellana 261, Madrid 28046, Spain.</t>
  </si>
  <si>
    <t>Gomez-Barrena, E; Rubio-Suarez, JC; Fernandez-Baillo, N; Antuna, S; Cruz-Pardos, A; Blanco, M; Ortiz-Cruz, E; Gonzalez-Moran, G; Gil-Garay, E</t>
  </si>
  <si>
    <t>Limiting spread of COVID-19 in an orthopaedic department-a perspective from Spain</t>
  </si>
  <si>
    <t>JOURNAL OF SURGICAL CASE REPORTS</t>
  </si>
  <si>
    <t>[Gomez-Barrena, Enrique; Rubio-Suarez, Juan C.; Fernandez-Baillo, Nicomedes; Antuna, Samuel; Cruz-Pardos, Ana; Blanco, Manuel; Ortiz-Cruz, Eduardo; Gonzalez-Moran, Gaspar; Gil-Garay, Enrique] La Paz Univ Hosp, Dept Orthopaed Surg &amp; Traumatol, Madrid, Spain</t>
  </si>
  <si>
    <t>Gomez-Barrena, E (corresponding author), Univ Autonoma Madrid, Traumatol, Hosp La Paz, P Castellana 261, Madrid 28046, Spain.</t>
  </si>
  <si>
    <t>2042-8812</t>
  </si>
  <si>
    <t>rjaa095</t>
  </si>
  <si>
    <t>Perez-Chrzanowska, H; Pardos, AC; Gonzalez, MDB; Barrena, EG</t>
  </si>
  <si>
    <t>Preoperative Correction of Anemia to Allow a 3000 ml Blood Loss Without Transfusion in a Jehovah's Witness Presenting for Explantation of an Infected Hip Joint Prosthesis: A Case Report</t>
  </si>
  <si>
    <t>A &amp; A PRACTICE</t>
  </si>
  <si>
    <t>[Perez-Chrzanowska, Hanna; Burgueno Gonzalez, Maria Dolores] Hosp Univ La Paz, Dept Anesthesia &amp; Crit Care, Calle Altea 9, Madrid 28231, Spain; [Cruz Pardos, Ana] Hosp Univ La Paz, Dept Orthoped &amp; Trauma Surg, Madrid, Spain; [Gomez Barrena, Enrique] Univ Autonoma Madrid, Hosp Univ La Paz, Inst Hlth Sci Invest, Dept Orthoped &amp; Trauma Surg,La Paz Hosp, Madrid, Spain</t>
  </si>
  <si>
    <t>Perez-Chrzanowska, H (corresponding author), Hosp Univ La Paz, Dept Anesthesia &amp; Crit Care, Calle Altea 9, Madrid 28231, Spain.</t>
  </si>
  <si>
    <t>2325-7237</t>
  </si>
  <si>
    <t>e01196</t>
  </si>
  <si>
    <t>Vaquero-Picado, A; Nunez-De-Armas, J; Rubio-Suarez, JC; Rodriguez-Merchan, EC</t>
  </si>
  <si>
    <t>Osteosynthesis in Schatzker V and VI tibial plateau fractures in patients older than 65 years - one or two plates?</t>
  </si>
  <si>
    <t>ACTA ORTHOPAEDICA BELGICA</t>
  </si>
  <si>
    <t>[Vaquero-Picado, Alfonso; Nunez-De-Armas, Joaquin; Carlos Rubio-Suarez, Juan; Carlos Rodriguez-Merchan, E.] Hosp Univ La Paz, Dept Orthoped Surg, Madrid, Spain; [Vaquero-Picado, Alfonso; Nunez-De-Armas, Joaquin; Carlos Rubio-Suarez, Juan; Carlos Rodriguez-Merchan, E.] La Paz Univ Hosp IdiPaz, Dept Orthoped Surg, Paseo Castellana 261, Madrid 28046, Spain</t>
  </si>
  <si>
    <t>Vaquero-Picado, A (corresponding author), La Paz Univ Hosp IdiPaz, Dept Orthoped Surg, Paseo Castellana 261, Madrid 28046, Spain.</t>
  </si>
  <si>
    <t>0001-6462</t>
  </si>
  <si>
    <t>S 1</t>
  </si>
  <si>
    <t>van Riet, R P; van den Bekerom, Mpj; Van Tongel, A; Spross, C; Barco, R; Watts, A C</t>
  </si>
  <si>
    <t>Radial head fractures.</t>
  </si>
  <si>
    <t>Shoulder &amp; elbow</t>
  </si>
  <si>
    <t>Department of Orthopedic Surgery, Monica Hospital, Antwerp, Belgium.; MoRe Foundation, Antwerp, Belgium.; Department of Orthopedic Surgery and Traumatology, University Hospital Antwerp, Antwerp, Belgium.; Shoulder and Elbow Unit, Joint Research, Department of Orthopedic Surgery, OLVG, Amsterdam, the Netherlands.; Department of Orthopaedics and Traumatology, UZ Gent, Ghent, Belgium.; Department of Orthopaedics and Traumatology, Kantonsspital St. Gallen, St. Gallen, Switzerland.; Faculty of Medicine, University of Zurich, Zurich, Switzerland.; Upper Limb Unit, Hospital Universitario La Paz, Madrid, Spain.; Upper Limb Unit, Wrightington Hospital, UK.</t>
  </si>
  <si>
    <t>1758-5732</t>
  </si>
  <si>
    <t>2020 Jun (Epub 2019 Sep 25)</t>
  </si>
  <si>
    <t>212-223</t>
  </si>
  <si>
    <t>Pasta, G; Jannelli, E; Ivone, A; Mosconi, M; Ferranti Calderoni, E; Minen, A; Benazzo, F; Rodriguez-Merchan, E C</t>
  </si>
  <si>
    <t>The role of six biomarkers in diagnosis of hemophilic arthropathy: review of the literature.</t>
  </si>
  <si>
    <t>Journal of biological regulators and homeostatic agents</t>
  </si>
  <si>
    <t>Clinica di Ortopedia e Traumatologia, Fondazione IRCCS Policlinico San Matteo, Pavia, Italy.; Department of Orthopedic Surgery, "La Paz" University Hospital, Madrid, Spain.</t>
  </si>
  <si>
    <t>0393-974X</t>
  </si>
  <si>
    <t>3 Suppl. 2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</si>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</sst>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2345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9" customWidth="1"/>
    <col min="6" max="7" width="9" style="9"/>
    <col min="8" max="9" width="0" style="9" hidden="1" customWidth="1"/>
    <col min="10" max="10" width="9" style="9"/>
    <col min="11" max="12" width="0" style="9" hidden="1" customWidth="1"/>
    <col min="13" max="13" width="9" style="9"/>
    <col min="14" max="14" width="0" style="9" hidden="1" customWidth="1"/>
    <col min="15" max="20" width="9" style="9"/>
  </cols>
  <sheetData>
    <row r="1" spans="1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5" customFormat="1" ht="51">
      <c r="A4" s="1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1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1.2030000000000001</v>
      </c>
      <c r="G5" s="7" t="str">
        <f>VLOOKUP(N5,[1]Revistas!$B$2:$G$62885,3,FALSE)</f>
        <v>Q4</v>
      </c>
      <c r="H5" s="7" t="str">
        <f>VLOOKUP(N5,[1]Revistas!$B$2:$G$62885,4,FALSE)</f>
        <v>HEMATOLOGY -- SCIE</v>
      </c>
      <c r="I5" s="7" t="str">
        <f>VLOOKUP(N5,[1]Revistas!$B$2:$G$62885,5,FALSE)</f>
        <v>67/76</v>
      </c>
      <c r="J5" s="7" t="str">
        <f>VLOOKUP(N5,[1]Revistas!$B$2:$G$62885,6,FALSE)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31</v>
      </c>
      <c r="R5" s="7">
        <v>6</v>
      </c>
      <c r="S5" s="7">
        <v>387</v>
      </c>
      <c r="T5" s="7">
        <v>392</v>
      </c>
    </row>
    <row r="6" spans="1:20" s="1" customFormat="1">
      <c r="B6" s="6" t="s">
        <v>28</v>
      </c>
      <c r="C6" s="6" t="s">
        <v>29</v>
      </c>
      <c r="D6" s="6" t="s">
        <v>22</v>
      </c>
      <c r="E6" s="7" t="s">
        <v>30</v>
      </c>
      <c r="F6" s="7">
        <f>VLOOKUP(N6,[1]Revistas!$B$2:$G$62863,2,FALSE)</f>
        <v>1.2030000000000001</v>
      </c>
      <c r="G6" s="7" t="str">
        <f>VLOOKUP(N6,[1]Revistas!$B$2:$G$62885,3,FALSE)</f>
        <v>Q4</v>
      </c>
      <c r="H6" s="7" t="str">
        <f>VLOOKUP(N6,[1]Revistas!$B$2:$G$62885,4,FALSE)</f>
        <v>HEMATOLOGY -- SCIE</v>
      </c>
      <c r="I6" s="7" t="str">
        <f>VLOOKUP(N6,[1]Revistas!$B$2:$G$62885,5,FALSE)</f>
        <v>67/76</v>
      </c>
      <c r="J6" s="7" t="str">
        <f>VLOOKUP(N6,[1]Revistas!$B$2:$G$62885,6,FALSE)</f>
        <v>NO</v>
      </c>
      <c r="K6" s="7" t="s">
        <v>31</v>
      </c>
      <c r="L6" s="7" t="s">
        <v>32</v>
      </c>
      <c r="M6" s="7">
        <v>0</v>
      </c>
      <c r="N6" s="7" t="s">
        <v>26</v>
      </c>
      <c r="O6" s="7" t="s">
        <v>33</v>
      </c>
      <c r="P6" s="7">
        <v>2020</v>
      </c>
      <c r="Q6" s="7">
        <v>31</v>
      </c>
      <c r="R6" s="7">
        <v>3</v>
      </c>
      <c r="S6" s="7">
        <v>175</v>
      </c>
      <c r="T6" s="7">
        <v>178</v>
      </c>
    </row>
    <row r="7" spans="1:20" s="1" customFormat="1">
      <c r="B7" s="6" t="s">
        <v>34</v>
      </c>
      <c r="C7" s="6" t="s">
        <v>35</v>
      </c>
      <c r="D7" s="6" t="s">
        <v>36</v>
      </c>
      <c r="E7" s="7" t="s">
        <v>23</v>
      </c>
      <c r="F7" s="7">
        <f>VLOOKUP(N7,[1]Revistas!$B$2:$G$62863,2,FALSE)</f>
        <v>2.1059999999999999</v>
      </c>
      <c r="G7" s="7" t="str">
        <f>VLOOKUP(N7,[1]Revistas!$B$2:$G$62885,3,FALSE)</f>
        <v>Q2</v>
      </c>
      <c r="H7" s="7" t="str">
        <f>VLOOKUP(N7,[1]Revistas!$B$2:$G$62885,4,FALSE)</f>
        <v>ORTHOPEDICS -- SCIE</v>
      </c>
      <c r="I7" s="7" t="str">
        <f>VLOOKUP(N7,[1]Revistas!$B$2:$G$62885,5,FALSE)</f>
        <v>35/82</v>
      </c>
      <c r="J7" s="7" t="str">
        <f>VLOOKUP(N7,[1]Revistas!$B$2:$G$62885,6,FALSE)</f>
        <v>NO</v>
      </c>
      <c r="K7" s="7" t="s">
        <v>37</v>
      </c>
      <c r="L7" s="7" t="s">
        <v>38</v>
      </c>
      <c r="M7" s="7">
        <v>0</v>
      </c>
      <c r="N7" s="7" t="s">
        <v>39</v>
      </c>
      <c r="O7" s="7" t="s">
        <v>33</v>
      </c>
      <c r="P7" s="7">
        <v>2020</v>
      </c>
      <c r="Q7" s="7">
        <v>51</v>
      </c>
      <c r="R7" s="7"/>
      <c r="S7" s="7" t="s">
        <v>40</v>
      </c>
      <c r="T7" s="7" t="s">
        <v>41</v>
      </c>
    </row>
    <row r="8" spans="1:20" s="1" customFormat="1">
      <c r="B8" s="6" t="s">
        <v>42</v>
      </c>
      <c r="C8" s="6" t="s">
        <v>43</v>
      </c>
      <c r="D8" s="6" t="s">
        <v>36</v>
      </c>
      <c r="E8" s="7" t="s">
        <v>23</v>
      </c>
      <c r="F8" s="7">
        <f>VLOOKUP(N8,[1]Revistas!$B$2:$G$62863,2,FALSE)</f>
        <v>2.1059999999999999</v>
      </c>
      <c r="G8" s="7" t="str">
        <f>VLOOKUP(N8,[1]Revistas!$B$2:$G$62885,3,FALSE)</f>
        <v>Q2</v>
      </c>
      <c r="H8" s="7" t="str">
        <f>VLOOKUP(N8,[1]Revistas!$B$2:$G$62885,4,FALSE)</f>
        <v>ORTHOPEDICS -- SCIE</v>
      </c>
      <c r="I8" s="7" t="str">
        <f>VLOOKUP(N8,[1]Revistas!$B$2:$G$62885,5,FALSE)</f>
        <v>35/82</v>
      </c>
      <c r="J8" s="7" t="str">
        <f>VLOOKUP(N8,[1]Revistas!$B$2:$G$62885,6,FALSE)</f>
        <v>NO</v>
      </c>
      <c r="K8" s="7" t="s">
        <v>44</v>
      </c>
      <c r="L8" s="7" t="s">
        <v>45</v>
      </c>
      <c r="M8" s="7">
        <v>2</v>
      </c>
      <c r="N8" s="7" t="s">
        <v>39</v>
      </c>
      <c r="O8" s="7" t="s">
        <v>33</v>
      </c>
      <c r="P8" s="7">
        <v>2020</v>
      </c>
      <c r="Q8" s="7">
        <v>51</v>
      </c>
      <c r="R8" s="7"/>
      <c r="S8" s="7" t="s">
        <v>46</v>
      </c>
      <c r="T8" s="7" t="s">
        <v>47</v>
      </c>
    </row>
    <row r="9" spans="1:20" s="1" customFormat="1">
      <c r="B9" s="6" t="s">
        <v>48</v>
      </c>
      <c r="C9" s="6" t="s">
        <v>49</v>
      </c>
      <c r="D9" s="6" t="s">
        <v>36</v>
      </c>
      <c r="E9" s="7" t="s">
        <v>23</v>
      </c>
      <c r="F9" s="7">
        <f>VLOOKUP(N9,[1]Revistas!$B$2:$G$62863,2,FALSE)</f>
        <v>2.1059999999999999</v>
      </c>
      <c r="G9" s="7" t="str">
        <f>VLOOKUP(N9,[1]Revistas!$B$2:$G$62885,3,FALSE)</f>
        <v>Q2</v>
      </c>
      <c r="H9" s="7" t="str">
        <f>VLOOKUP(N9,[1]Revistas!$B$2:$G$62885,4,FALSE)</f>
        <v>ORTHOPEDICS -- SCIE</v>
      </c>
      <c r="I9" s="7" t="str">
        <f>VLOOKUP(N9,[1]Revistas!$B$2:$G$62885,5,FALSE)</f>
        <v>35/82</v>
      </c>
      <c r="J9" s="7" t="str">
        <f>VLOOKUP(N9,[1]Revistas!$B$2:$G$62885,6,FALSE)</f>
        <v>NO</v>
      </c>
      <c r="K9" s="7" t="s">
        <v>50</v>
      </c>
      <c r="L9" s="7" t="s">
        <v>51</v>
      </c>
      <c r="M9" s="7">
        <v>0</v>
      </c>
      <c r="N9" s="7" t="s">
        <v>39</v>
      </c>
      <c r="O9" s="7" t="s">
        <v>33</v>
      </c>
      <c r="P9" s="7">
        <v>2020</v>
      </c>
      <c r="Q9" s="7">
        <v>51</v>
      </c>
      <c r="R9" s="7"/>
      <c r="S9" s="7" t="s">
        <v>52</v>
      </c>
      <c r="T9" s="7" t="s">
        <v>53</v>
      </c>
    </row>
    <row r="10" spans="1:20" s="1" customFormat="1">
      <c r="B10" s="6" t="s">
        <v>54</v>
      </c>
      <c r="C10" s="6" t="s">
        <v>55</v>
      </c>
      <c r="D10" s="6" t="s">
        <v>56</v>
      </c>
      <c r="E10" s="7" t="s">
        <v>23</v>
      </c>
      <c r="F10" s="7">
        <f>VLOOKUP(N10,[1]Revistas!$B$2:$G$62863,2,FALSE)</f>
        <v>2.2949999999999999</v>
      </c>
      <c r="G10" s="7" t="str">
        <f>VLOOKUP(N10,[1]Revistas!$B$2:$G$62885,3,FALSE)</f>
        <v>Q2</v>
      </c>
      <c r="H10" s="7" t="str">
        <f>VLOOKUP(N10,[1]Revistas!$B$2:$G$62885,4,FALSE)</f>
        <v>ORTHOPEDICS -- SCIE</v>
      </c>
      <c r="I10" s="7" t="str">
        <f>VLOOKUP(N10,[1]Revistas!$B$2:$G$62885,5,FALSE)</f>
        <v>30/82</v>
      </c>
      <c r="J10" s="7" t="str">
        <f>VLOOKUP(N10,[1]Revistas!$B$2:$G$62885,6,FALSE)</f>
        <v>NO</v>
      </c>
      <c r="K10" s="7" t="s">
        <v>57</v>
      </c>
      <c r="L10" s="7" t="s">
        <v>58</v>
      </c>
      <c r="M10" s="7">
        <v>1</v>
      </c>
      <c r="N10" s="7" t="s">
        <v>59</v>
      </c>
      <c r="O10" s="7" t="s">
        <v>33</v>
      </c>
      <c r="P10" s="7">
        <v>2020</v>
      </c>
      <c r="Q10" s="7">
        <v>5</v>
      </c>
      <c r="R10" s="7">
        <v>4</v>
      </c>
      <c r="S10" s="7">
        <v>204</v>
      </c>
      <c r="T10" s="7">
        <v>214</v>
      </c>
    </row>
    <row r="11" spans="1:20" s="1" customFormat="1">
      <c r="B11" s="6" t="s">
        <v>28</v>
      </c>
      <c r="C11" s="6" t="s">
        <v>60</v>
      </c>
      <c r="D11" s="6" t="s">
        <v>56</v>
      </c>
      <c r="E11" s="7" t="s">
        <v>23</v>
      </c>
      <c r="F11" s="7">
        <f>VLOOKUP(N11,[1]Revistas!$B$2:$G$62863,2,FALSE)</f>
        <v>2.2949999999999999</v>
      </c>
      <c r="G11" s="7" t="str">
        <f>VLOOKUP(N11,[1]Revistas!$B$2:$G$62885,3,FALSE)</f>
        <v>Q2</v>
      </c>
      <c r="H11" s="7" t="str">
        <f>VLOOKUP(N11,[1]Revistas!$B$2:$G$62885,4,FALSE)</f>
        <v>ORTHOPEDICS -- SCIE</v>
      </c>
      <c r="I11" s="7" t="str">
        <f>VLOOKUP(N11,[1]Revistas!$B$2:$G$62885,5,FALSE)</f>
        <v>30/82</v>
      </c>
      <c r="J11" s="7" t="str">
        <f>VLOOKUP(N11,[1]Revistas!$B$2:$G$62885,6,FALSE)</f>
        <v>NO</v>
      </c>
      <c r="K11" s="7" t="s">
        <v>61</v>
      </c>
      <c r="L11" s="7" t="s">
        <v>25</v>
      </c>
      <c r="M11" s="7">
        <v>0</v>
      </c>
      <c r="N11" s="7" t="s">
        <v>59</v>
      </c>
      <c r="O11" s="7" t="s">
        <v>62</v>
      </c>
      <c r="P11" s="7">
        <v>2020</v>
      </c>
      <c r="Q11" s="7">
        <v>5</v>
      </c>
      <c r="R11" s="7">
        <v>3</v>
      </c>
      <c r="S11" s="7">
        <v>172</v>
      </c>
      <c r="T11" s="7">
        <v>179</v>
      </c>
    </row>
    <row r="12" spans="1:20" s="1" customFormat="1">
      <c r="B12" s="6" t="s">
        <v>63</v>
      </c>
      <c r="C12" s="6" t="s">
        <v>64</v>
      </c>
      <c r="D12" s="6" t="s">
        <v>65</v>
      </c>
      <c r="E12" s="7" t="s">
        <v>30</v>
      </c>
      <c r="F12" s="7">
        <f>VLOOKUP(N12,[1]Revistas!$B$2:$G$62863,2,FALSE)</f>
        <v>2.573</v>
      </c>
      <c r="G12" s="7" t="str">
        <f>VLOOKUP(N12,[1]Revistas!$B$2:$G$62885,3,FALSE)</f>
        <v>Q3</v>
      </c>
      <c r="H12" s="7" t="str">
        <f>VLOOKUP(N12,[1]Revistas!$B$2:$G$62885,4,FALSE)</f>
        <v>HEMATOLOGY -- SCIE</v>
      </c>
      <c r="I12" s="7" t="str">
        <f>VLOOKUP(N12,[1]Revistas!$B$2:$G$62885,5,FALSE)</f>
        <v>42/76</v>
      </c>
      <c r="J12" s="7" t="str">
        <f>VLOOKUP(N12,[1]Revistas!$B$2:$G$62885,6,FALSE)</f>
        <v>NO</v>
      </c>
      <c r="K12" s="7" t="s">
        <v>66</v>
      </c>
      <c r="L12" s="7" t="s">
        <v>67</v>
      </c>
      <c r="M12" s="7">
        <v>0</v>
      </c>
      <c r="N12" s="7" t="s">
        <v>68</v>
      </c>
      <c r="O12" s="7">
        <v>37530</v>
      </c>
      <c r="P12" s="7">
        <v>2020</v>
      </c>
      <c r="Q12" s="7">
        <v>13</v>
      </c>
      <c r="R12" s="7">
        <v>10</v>
      </c>
      <c r="S12" s="7">
        <v>1073</v>
      </c>
      <c r="T12" s="7">
        <v>1079</v>
      </c>
    </row>
    <row r="13" spans="1:20" s="1" customFormat="1">
      <c r="B13" s="6" t="s">
        <v>69</v>
      </c>
      <c r="C13" s="6" t="s">
        <v>70</v>
      </c>
      <c r="D13" s="6" t="s">
        <v>65</v>
      </c>
      <c r="E13" s="7" t="s">
        <v>30</v>
      </c>
      <c r="F13" s="7">
        <f>VLOOKUP(N13,[1]Revistas!$B$2:$G$62863,2,FALSE)</f>
        <v>2.573</v>
      </c>
      <c r="G13" s="7" t="str">
        <f>VLOOKUP(N13,[1]Revistas!$B$2:$G$62885,3,FALSE)</f>
        <v>Q3</v>
      </c>
      <c r="H13" s="7" t="str">
        <f>VLOOKUP(N13,[1]Revistas!$B$2:$G$62885,4,FALSE)</f>
        <v>HEMATOLOGY -- SCIE</v>
      </c>
      <c r="I13" s="7" t="str">
        <f>VLOOKUP(N13,[1]Revistas!$B$2:$G$62885,5,FALSE)</f>
        <v>42/76</v>
      </c>
      <c r="J13" s="7" t="str">
        <f>VLOOKUP(N13,[1]Revistas!$B$2:$G$62885,6,FALSE)</f>
        <v>NO</v>
      </c>
      <c r="K13" s="7" t="s">
        <v>71</v>
      </c>
      <c r="L13" s="7" t="s">
        <v>67</v>
      </c>
      <c r="M13" s="7">
        <v>0</v>
      </c>
      <c r="N13" s="7" t="s">
        <v>68</v>
      </c>
      <c r="O13" s="7">
        <v>37135</v>
      </c>
      <c r="P13" s="7">
        <v>2020</v>
      </c>
      <c r="Q13" s="7">
        <v>13</v>
      </c>
      <c r="R13" s="7">
        <v>9</v>
      </c>
      <c r="S13" s="7">
        <v>991</v>
      </c>
      <c r="T13" s="7">
        <v>1001</v>
      </c>
    </row>
    <row r="14" spans="1:20" s="1" customFormat="1">
      <c r="B14" s="6" t="s">
        <v>69</v>
      </c>
      <c r="C14" s="6" t="s">
        <v>72</v>
      </c>
      <c r="D14" s="6" t="s">
        <v>65</v>
      </c>
      <c r="E14" s="7" t="s">
        <v>30</v>
      </c>
      <c r="F14" s="7">
        <f>VLOOKUP(N14,[1]Revistas!$B$2:$G$62863,2,FALSE)</f>
        <v>2.573</v>
      </c>
      <c r="G14" s="7" t="str">
        <f>VLOOKUP(N14,[1]Revistas!$B$2:$G$62885,3,FALSE)</f>
        <v>Q3</v>
      </c>
      <c r="H14" s="7" t="str">
        <f>VLOOKUP(N14,[1]Revistas!$B$2:$G$62885,4,FALSE)</f>
        <v>HEMATOLOGY -- SCIE</v>
      </c>
      <c r="I14" s="7" t="str">
        <f>VLOOKUP(N14,[1]Revistas!$B$2:$G$62885,5,FALSE)</f>
        <v>42/76</v>
      </c>
      <c r="J14" s="7" t="str">
        <f>VLOOKUP(N14,[1]Revistas!$B$2:$G$62885,6,FALSE)</f>
        <v>NO</v>
      </c>
      <c r="K14" s="7" t="s">
        <v>71</v>
      </c>
      <c r="L14" s="7" t="s">
        <v>67</v>
      </c>
      <c r="M14" s="7">
        <v>0</v>
      </c>
      <c r="N14" s="7" t="s">
        <v>68</v>
      </c>
      <c r="O14" s="7" t="s">
        <v>73</v>
      </c>
      <c r="P14" s="7">
        <v>2020</v>
      </c>
      <c r="Q14" s="7">
        <v>13</v>
      </c>
      <c r="R14" s="7">
        <v>8</v>
      </c>
      <c r="S14" s="7">
        <v>803</v>
      </c>
      <c r="T14" s="7">
        <v>809</v>
      </c>
    </row>
    <row r="15" spans="1:20" s="1" customFormat="1">
      <c r="B15" s="6" t="s">
        <v>28</v>
      </c>
      <c r="C15" s="6" t="s">
        <v>74</v>
      </c>
      <c r="D15" s="6" t="s">
        <v>65</v>
      </c>
      <c r="E15" s="7" t="s">
        <v>30</v>
      </c>
      <c r="F15" s="7">
        <f>VLOOKUP(N15,[1]Revistas!$B$2:$G$62863,2,FALSE)</f>
        <v>2.573</v>
      </c>
      <c r="G15" s="7" t="str">
        <f>VLOOKUP(N15,[1]Revistas!$B$2:$G$62885,3,FALSE)</f>
        <v>Q3</v>
      </c>
      <c r="H15" s="7" t="str">
        <f>VLOOKUP(N15,[1]Revistas!$B$2:$G$62885,4,FALSE)</f>
        <v>HEMATOLOGY -- SCIE</v>
      </c>
      <c r="I15" s="7" t="str">
        <f>VLOOKUP(N15,[1]Revistas!$B$2:$G$62885,5,FALSE)</f>
        <v>42/76</v>
      </c>
      <c r="J15" s="7" t="str">
        <f>VLOOKUP(N15,[1]Revistas!$B$2:$G$62885,6,FALSE)</f>
        <v>NO</v>
      </c>
      <c r="K15" s="7" t="s">
        <v>75</v>
      </c>
      <c r="L15" s="7" t="s">
        <v>76</v>
      </c>
      <c r="M15" s="7">
        <v>0</v>
      </c>
      <c r="N15" s="7" t="s">
        <v>68</v>
      </c>
      <c r="O15" s="7">
        <v>37681</v>
      </c>
      <c r="P15" s="7">
        <v>2020</v>
      </c>
      <c r="Q15" s="7">
        <v>13</v>
      </c>
      <c r="R15" s="7">
        <v>3</v>
      </c>
      <c r="S15" s="7">
        <v>269</v>
      </c>
      <c r="T15" s="7">
        <v>274</v>
      </c>
    </row>
    <row r="16" spans="1:20" s="1" customFormat="1">
      <c r="B16" s="6" t="s">
        <v>77</v>
      </c>
      <c r="C16" s="6" t="s">
        <v>78</v>
      </c>
      <c r="D16" s="6" t="s">
        <v>65</v>
      </c>
      <c r="E16" s="7" t="s">
        <v>30</v>
      </c>
      <c r="F16" s="7">
        <f>VLOOKUP(N16,[1]Revistas!$B$2:$G$62863,2,FALSE)</f>
        <v>2.573</v>
      </c>
      <c r="G16" s="7" t="str">
        <f>VLOOKUP(N16,[1]Revistas!$B$2:$G$62885,3,FALSE)</f>
        <v>Q3</v>
      </c>
      <c r="H16" s="7" t="str">
        <f>VLOOKUP(N16,[1]Revistas!$B$2:$G$62885,4,FALSE)</f>
        <v>HEMATOLOGY -- SCIE</v>
      </c>
      <c r="I16" s="7" t="str">
        <f>VLOOKUP(N16,[1]Revistas!$B$2:$G$62885,5,FALSE)</f>
        <v>42/76</v>
      </c>
      <c r="J16" s="7" t="str">
        <f>VLOOKUP(N16,[1]Revistas!$B$2:$G$62885,6,FALSE)</f>
        <v>NO</v>
      </c>
      <c r="K16" s="7" t="s">
        <v>79</v>
      </c>
      <c r="L16" s="7" t="s">
        <v>80</v>
      </c>
      <c r="M16" s="7">
        <v>3</v>
      </c>
      <c r="N16" s="7" t="s">
        <v>68</v>
      </c>
      <c r="O16" s="7" t="s">
        <v>81</v>
      </c>
      <c r="P16" s="7">
        <v>2020</v>
      </c>
      <c r="Q16" s="7">
        <v>13</v>
      </c>
      <c r="R16" s="7">
        <v>1</v>
      </c>
      <c r="S16" s="7">
        <v>5</v>
      </c>
      <c r="T16" s="7">
        <v>11</v>
      </c>
    </row>
    <row r="17" spans="2:20" s="1" customFormat="1">
      <c r="B17" s="6" t="s">
        <v>82</v>
      </c>
      <c r="C17" s="6" t="s">
        <v>83</v>
      </c>
      <c r="D17" s="6" t="s">
        <v>84</v>
      </c>
      <c r="E17" s="7" t="s">
        <v>23</v>
      </c>
      <c r="F17" s="7">
        <f>VLOOKUP(N17,[1]Revistas!$B$2:$G$62863,2,FALSE)</f>
        <v>2.99</v>
      </c>
      <c r="G17" s="7" t="str">
        <f>VLOOKUP(N17,[1]Revistas!$B$2:$G$62885,3,FALSE)</f>
        <v>Q2</v>
      </c>
      <c r="H17" s="7" t="str">
        <f>VLOOKUP(N17,[1]Revistas!$B$2:$G$62885,4,FALSE)</f>
        <v>HEMATOLOGY -- SCIE</v>
      </c>
      <c r="I17" s="7" t="str">
        <f>VLOOKUP(N17,[1]Revistas!$B$2:$G$62885,5,FALSE)</f>
        <v>32/76</v>
      </c>
      <c r="J17" s="7" t="str">
        <f>VLOOKUP(N17,[1]Revistas!$B$2:$G$62885,6,FALSE)</f>
        <v>NO</v>
      </c>
      <c r="K17" s="7" t="s">
        <v>85</v>
      </c>
      <c r="L17" s="7" t="s">
        <v>86</v>
      </c>
      <c r="M17" s="7">
        <v>4</v>
      </c>
      <c r="N17" s="7" t="s">
        <v>87</v>
      </c>
      <c r="O17" s="7" t="s">
        <v>27</v>
      </c>
      <c r="P17" s="7">
        <v>2020</v>
      </c>
      <c r="Q17" s="7">
        <v>26</v>
      </c>
      <c r="R17" s="7">
        <v>5</v>
      </c>
      <c r="S17" s="7">
        <v>773</v>
      </c>
      <c r="T17" s="7">
        <v>778</v>
      </c>
    </row>
    <row r="18" spans="2:20" s="1" customFormat="1">
      <c r="B18" s="6" t="s">
        <v>88</v>
      </c>
      <c r="C18" s="6" t="s">
        <v>89</v>
      </c>
      <c r="D18" s="6" t="s">
        <v>84</v>
      </c>
      <c r="E18" s="7" t="s">
        <v>90</v>
      </c>
      <c r="F18" s="7">
        <f>VLOOKUP(N18,[1]Revistas!$B$2:$G$62863,2,FALSE)</f>
        <v>2.99</v>
      </c>
      <c r="G18" s="7" t="str">
        <f>VLOOKUP(N18,[1]Revistas!$B$2:$G$62885,3,FALSE)</f>
        <v>Q2</v>
      </c>
      <c r="H18" s="7" t="str">
        <f>VLOOKUP(N18,[1]Revistas!$B$2:$G$62885,4,FALSE)</f>
        <v>HEMATOLOGY -- SCIE</v>
      </c>
      <c r="I18" s="7" t="str">
        <f>VLOOKUP(N18,[1]Revistas!$B$2:$G$62885,5,FALSE)</f>
        <v>32/76</v>
      </c>
      <c r="J18" s="7" t="str">
        <f>VLOOKUP(N18,[1]Revistas!$B$2:$G$62885,6,FALSE)</f>
        <v>NO</v>
      </c>
      <c r="K18" s="7" t="s">
        <v>91</v>
      </c>
      <c r="L18" s="7" t="s">
        <v>25</v>
      </c>
      <c r="M18" s="7">
        <v>3</v>
      </c>
      <c r="N18" s="7" t="s">
        <v>87</v>
      </c>
      <c r="O18" s="7" t="s">
        <v>27</v>
      </c>
      <c r="P18" s="7">
        <v>2020</v>
      </c>
      <c r="Q18" s="7">
        <v>26</v>
      </c>
      <c r="R18" s="7">
        <v>5</v>
      </c>
      <c r="S18" s="7" t="s">
        <v>92</v>
      </c>
      <c r="T18" s="7" t="s">
        <v>93</v>
      </c>
    </row>
    <row r="19" spans="2:20" s="1" customFormat="1">
      <c r="B19" s="6" t="s">
        <v>94</v>
      </c>
      <c r="C19" s="6" t="s">
        <v>95</v>
      </c>
      <c r="D19" s="6" t="s">
        <v>96</v>
      </c>
      <c r="E19" s="7" t="s">
        <v>23</v>
      </c>
      <c r="F19" s="7">
        <f>VLOOKUP(N19,[1]Revistas!$B$2:$G$62863,2,FALSE)</f>
        <v>3.3029999999999999</v>
      </c>
      <c r="G19" s="7" t="str">
        <f>VLOOKUP(N19,[1]Revistas!$B$2:$G$62885,3,FALSE)</f>
        <v>Q1</v>
      </c>
      <c r="H19" s="7" t="str">
        <f>VLOOKUP(N19,[1]Revistas!$B$2:$G$62885,4,FALSE)</f>
        <v>MEDICINE, GENERAL &amp; INTERNAL -- SCIE</v>
      </c>
      <c r="I19" s="7" t="str">
        <f>VLOOKUP(N19,[1]Revistas!$B$2:$G$62885,5,FALSE)</f>
        <v>36/165</v>
      </c>
      <c r="J19" s="7" t="str">
        <f>VLOOKUP(N19,[1]Revistas!$B$2:$G$62885,6,FALSE)</f>
        <v>NO</v>
      </c>
      <c r="K19" s="7" t="s">
        <v>97</v>
      </c>
      <c r="L19" s="7" t="s">
        <v>98</v>
      </c>
      <c r="M19" s="7">
        <v>0</v>
      </c>
      <c r="N19" s="7" t="s">
        <v>99</v>
      </c>
      <c r="O19" s="7" t="s">
        <v>100</v>
      </c>
      <c r="P19" s="7">
        <v>2020</v>
      </c>
      <c r="Q19" s="7">
        <v>9</v>
      </c>
      <c r="R19" s="7">
        <v>6</v>
      </c>
      <c r="S19" s="7"/>
      <c r="T19" s="7">
        <v>1952</v>
      </c>
    </row>
    <row r="20" spans="2:20" s="1" customFormat="1">
      <c r="B20" s="6" t="s">
        <v>101</v>
      </c>
      <c r="C20" s="6" t="s">
        <v>102</v>
      </c>
      <c r="D20" s="6" t="s">
        <v>103</v>
      </c>
      <c r="E20" s="7" t="s">
        <v>23</v>
      </c>
      <c r="F20" s="7">
        <f>VLOOKUP(N20,[1]Revistas!$B$2:$G$62863,2,FALSE)</f>
        <v>5.1159999999999997</v>
      </c>
      <c r="G20" s="7" t="str">
        <f>VLOOKUP(N20,[1]Revistas!$B$2:$G$62885,3,FALSE)</f>
        <v>Q1</v>
      </c>
      <c r="H20" s="7" t="str">
        <f>VLOOKUP(N20,[1]Revistas!$B$2:$G$62885,4,FALSE)</f>
        <v>MEDICINE, RESEARCH &amp; EXPERIMENTAL -- SCIE</v>
      </c>
      <c r="I20" s="7" t="str">
        <f>VLOOKUP(N20,[1]Revistas!$B$2:$G$62885,5,FALSE)</f>
        <v>55/195</v>
      </c>
      <c r="J20" s="7" t="str">
        <f>VLOOKUP(N20,[1]Revistas!$B$2:$G$62885,6,FALSE)</f>
        <v>NO</v>
      </c>
      <c r="K20" s="7" t="s">
        <v>104</v>
      </c>
      <c r="L20" s="7" t="s">
        <v>105</v>
      </c>
      <c r="M20" s="7">
        <v>3</v>
      </c>
      <c r="N20" s="7" t="s">
        <v>106</v>
      </c>
      <c r="O20" s="7">
        <v>41306</v>
      </c>
      <c r="P20" s="7">
        <v>2020</v>
      </c>
      <c r="Q20" s="7">
        <v>11</v>
      </c>
      <c r="R20" s="7">
        <v>1</v>
      </c>
      <c r="S20" s="7"/>
      <c r="T20" s="7">
        <v>57</v>
      </c>
    </row>
    <row r="21" spans="2:20" s="1" customFormat="1">
      <c r="B21" s="6" t="s">
        <v>28</v>
      </c>
      <c r="C21" s="6" t="s">
        <v>107</v>
      </c>
      <c r="D21" s="6" t="s">
        <v>108</v>
      </c>
      <c r="E21" s="7" t="s">
        <v>30</v>
      </c>
      <c r="F21" s="7">
        <f>VLOOKUP(N21,[1]Revistas!$B$2:$G$62863,2,FALSE)</f>
        <v>5.8230000000000004</v>
      </c>
      <c r="G21" s="7" t="str">
        <f>VLOOKUP(N21,[1]Revistas!$B$2:$G$62885,3,FALSE)</f>
        <v>Q1</v>
      </c>
      <c r="H21" s="7" t="str">
        <f>VLOOKUP(N21,[1]Revistas!$B$2:$G$62885,4,FALSE)</f>
        <v>HEMATOLOGY -- SCIE</v>
      </c>
      <c r="I21" s="7" t="str">
        <f>VLOOKUP(N21,[1]Revistas!$B$2:$G$62885,5,FALSE)</f>
        <v>12 DE 76</v>
      </c>
      <c r="J21" s="7" t="str">
        <f>VLOOKUP(N21,[1]Revistas!$B$2:$G$62885,6,FALSE)</f>
        <v>NO</v>
      </c>
      <c r="K21" s="7" t="s">
        <v>109</v>
      </c>
      <c r="L21" s="7" t="s">
        <v>110</v>
      </c>
      <c r="M21" s="7">
        <v>4</v>
      </c>
      <c r="N21" s="7" t="s">
        <v>111</v>
      </c>
      <c r="O21" s="7" t="s">
        <v>112</v>
      </c>
      <c r="P21" s="7">
        <v>2020</v>
      </c>
      <c r="Q21" s="7">
        <v>41</v>
      </c>
      <c r="R21" s="7"/>
      <c r="S21" s="7"/>
      <c r="T21" s="7">
        <v>100642</v>
      </c>
    </row>
    <row r="22" spans="2:20" s="1" customFormat="1">
      <c r="B22" s="6" t="s">
        <v>28</v>
      </c>
      <c r="C22" s="6" t="s">
        <v>113</v>
      </c>
      <c r="D22" s="6" t="s">
        <v>114</v>
      </c>
      <c r="E22" s="7" t="s">
        <v>115</v>
      </c>
      <c r="F22" s="7" t="str">
        <f>VLOOKUP(N22,[1]Revistas!$B$2:$G$62863,2,FALSE)</f>
        <v>NO TIENE</v>
      </c>
      <c r="G22" s="7" t="str">
        <f>VLOOKUP(N22,[1]Revistas!$B$2:$G$62885,3,FALSE)</f>
        <v>NO TIENE</v>
      </c>
      <c r="H22" s="7" t="str">
        <f>VLOOKUP(N22,[1]Revistas!$B$2:$G$62885,4,FALSE)</f>
        <v>NO TIENE</v>
      </c>
      <c r="I22" s="7" t="str">
        <f>VLOOKUP(N22,[1]Revistas!$B$2:$G$62885,5,FALSE)</f>
        <v>NO TIENE</v>
      </c>
      <c r="J22" s="7" t="str">
        <f>VLOOKUP(N22,[1]Revistas!$B$2:$G$62885,6,FALSE)</f>
        <v>NO</v>
      </c>
      <c r="K22" s="7" t="s">
        <v>116</v>
      </c>
      <c r="L22" s="7" t="s">
        <v>117</v>
      </c>
      <c r="M22" s="7">
        <v>0</v>
      </c>
      <c r="N22" s="7" t="s">
        <v>118</v>
      </c>
      <c r="O22" s="7" t="s">
        <v>27</v>
      </c>
      <c r="P22" s="7">
        <v>2020</v>
      </c>
      <c r="Q22" s="7">
        <v>8</v>
      </c>
      <c r="R22" s="7">
        <v>5</v>
      </c>
      <c r="S22" s="7">
        <v>557</v>
      </c>
      <c r="T22" s="7">
        <v>559</v>
      </c>
    </row>
    <row r="23" spans="2:20" s="1" customFormat="1">
      <c r="B23" s="6" t="s">
        <v>119</v>
      </c>
      <c r="C23" s="6" t="s">
        <v>120</v>
      </c>
      <c r="D23" s="6" t="s">
        <v>114</v>
      </c>
      <c r="E23" s="7" t="s">
        <v>115</v>
      </c>
      <c r="F23" s="7" t="str">
        <f>VLOOKUP(N23,[1]Revistas!$B$2:$G$62863,2,FALSE)</f>
        <v>NO TIENE</v>
      </c>
      <c r="G23" s="7" t="str">
        <f>VLOOKUP(N23,[1]Revistas!$B$2:$G$62885,3,FALSE)</f>
        <v>NO TIENE</v>
      </c>
      <c r="H23" s="7" t="str">
        <f>VLOOKUP(N23,[1]Revistas!$B$2:$G$62885,4,FALSE)</f>
        <v>NO TIENE</v>
      </c>
      <c r="I23" s="7" t="str">
        <f>VLOOKUP(N23,[1]Revistas!$B$2:$G$62885,5,FALSE)</f>
        <v>NO TIENE</v>
      </c>
      <c r="J23" s="7" t="str">
        <f>VLOOKUP(N23,[1]Revistas!$B$2:$G$62885,6,FALSE)</f>
        <v>NO</v>
      </c>
      <c r="K23" s="7" t="s">
        <v>121</v>
      </c>
      <c r="L23" s="7" t="s">
        <v>117</v>
      </c>
      <c r="M23" s="7">
        <v>0</v>
      </c>
      <c r="N23" s="7" t="s">
        <v>118</v>
      </c>
      <c r="O23" s="7" t="s">
        <v>122</v>
      </c>
      <c r="P23" s="7">
        <v>2020</v>
      </c>
      <c r="Q23" s="7">
        <v>8</v>
      </c>
      <c r="R23" s="7">
        <v>4</v>
      </c>
      <c r="S23" s="7">
        <v>465</v>
      </c>
      <c r="T23" s="7">
        <v>469</v>
      </c>
    </row>
    <row r="24" spans="2:20" s="1" customFormat="1">
      <c r="B24" s="6" t="s">
        <v>123</v>
      </c>
      <c r="C24" s="6" t="s">
        <v>124</v>
      </c>
      <c r="D24" s="6" t="s">
        <v>114</v>
      </c>
      <c r="E24" s="7" t="s">
        <v>90</v>
      </c>
      <c r="F24" s="7" t="str">
        <f>VLOOKUP(N24,[1]Revistas!$B$2:$G$62863,2,FALSE)</f>
        <v>NO TIENE</v>
      </c>
      <c r="G24" s="7" t="str">
        <f>VLOOKUP(N24,[1]Revistas!$B$2:$G$62885,3,FALSE)</f>
        <v>NO TIENE</v>
      </c>
      <c r="H24" s="7" t="str">
        <f>VLOOKUP(N24,[1]Revistas!$B$2:$G$62885,4,FALSE)</f>
        <v>NO TIENE</v>
      </c>
      <c r="I24" s="7" t="str">
        <f>VLOOKUP(N24,[1]Revistas!$B$2:$G$62885,5,FALSE)</f>
        <v>NO TIENE</v>
      </c>
      <c r="J24" s="7" t="str">
        <f>VLOOKUP(N24,[1]Revistas!$B$2:$G$62885,6,FALSE)</f>
        <v>NO</v>
      </c>
      <c r="K24" s="7" t="s">
        <v>125</v>
      </c>
      <c r="L24" s="7" t="s">
        <v>117</v>
      </c>
      <c r="M24" s="7">
        <v>0</v>
      </c>
      <c r="N24" s="7" t="s">
        <v>118</v>
      </c>
      <c r="O24" s="7" t="s">
        <v>122</v>
      </c>
      <c r="P24" s="7">
        <v>2020</v>
      </c>
      <c r="Q24" s="7">
        <v>8</v>
      </c>
      <c r="R24" s="7">
        <v>4</v>
      </c>
      <c r="S24" s="7">
        <v>553</v>
      </c>
      <c r="T24" s="7">
        <v>556</v>
      </c>
    </row>
    <row r="25" spans="2:20" s="1" customFormat="1">
      <c r="B25" s="6" t="s">
        <v>28</v>
      </c>
      <c r="C25" s="6" t="s">
        <v>126</v>
      </c>
      <c r="D25" s="6" t="s">
        <v>114</v>
      </c>
      <c r="E25" s="7" t="s">
        <v>30</v>
      </c>
      <c r="F25" s="7" t="str">
        <f>VLOOKUP(N25,[1]Revistas!$B$2:$G$62863,2,FALSE)</f>
        <v>NO TIENE</v>
      </c>
      <c r="G25" s="7" t="str">
        <f>VLOOKUP(N25,[1]Revistas!$B$2:$G$62885,3,FALSE)</f>
        <v>NO TIENE</v>
      </c>
      <c r="H25" s="7" t="str">
        <f>VLOOKUP(N25,[1]Revistas!$B$2:$G$62885,4,FALSE)</f>
        <v>NO TIENE</v>
      </c>
      <c r="I25" s="7" t="str">
        <f>VLOOKUP(N25,[1]Revistas!$B$2:$G$62885,5,FALSE)</f>
        <v>NO TIENE</v>
      </c>
      <c r="J25" s="7" t="str">
        <f>VLOOKUP(N25,[1]Revistas!$B$2:$G$62885,6,FALSE)</f>
        <v>NO</v>
      </c>
      <c r="K25" s="7" t="s">
        <v>127</v>
      </c>
      <c r="L25" s="7" t="s">
        <v>128</v>
      </c>
      <c r="M25" s="7">
        <v>1</v>
      </c>
      <c r="N25" s="7" t="s">
        <v>118</v>
      </c>
      <c r="O25" s="7" t="s">
        <v>112</v>
      </c>
      <c r="P25" s="7">
        <v>2020</v>
      </c>
      <c r="Q25" s="7">
        <v>8</v>
      </c>
      <c r="R25" s="7">
        <v>3</v>
      </c>
      <c r="S25" s="7">
        <v>325</v>
      </c>
      <c r="T25" s="7">
        <v>331</v>
      </c>
    </row>
    <row r="26" spans="2:20" s="1" customFormat="1">
      <c r="B26" s="6" t="s">
        <v>28</v>
      </c>
      <c r="C26" s="6" t="s">
        <v>129</v>
      </c>
      <c r="D26" s="6" t="s">
        <v>114</v>
      </c>
      <c r="E26" s="7" t="s">
        <v>30</v>
      </c>
      <c r="F26" s="7" t="str">
        <f>VLOOKUP(N26,[1]Revistas!$B$2:$G$62863,2,FALSE)</f>
        <v>NO TIENE</v>
      </c>
      <c r="G26" s="7" t="str">
        <f>VLOOKUP(N26,[1]Revistas!$B$2:$G$62885,3,FALSE)</f>
        <v>NO TIENE</v>
      </c>
      <c r="H26" s="7" t="str">
        <f>VLOOKUP(N26,[1]Revistas!$B$2:$G$62885,4,FALSE)</f>
        <v>NO TIENE</v>
      </c>
      <c r="I26" s="7" t="str">
        <f>VLOOKUP(N26,[1]Revistas!$B$2:$G$62885,5,FALSE)</f>
        <v>NO TIENE</v>
      </c>
      <c r="J26" s="7" t="str">
        <f>VLOOKUP(N26,[1]Revistas!$B$2:$G$62885,6,FALSE)</f>
        <v>NO</v>
      </c>
      <c r="K26" s="7" t="s">
        <v>130</v>
      </c>
      <c r="L26" s="7" t="s">
        <v>131</v>
      </c>
      <c r="M26" s="7">
        <v>3</v>
      </c>
      <c r="N26" s="7" t="s">
        <v>118</v>
      </c>
      <c r="O26" s="7" t="s">
        <v>62</v>
      </c>
      <c r="P26" s="7">
        <v>2020</v>
      </c>
      <c r="Q26" s="7">
        <v>8</v>
      </c>
      <c r="R26" s="7">
        <v>2</v>
      </c>
      <c r="S26" s="7">
        <v>121</v>
      </c>
      <c r="T26" s="7">
        <v>130</v>
      </c>
    </row>
    <row r="27" spans="2:20" s="1" customFormat="1">
      <c r="B27" s="6" t="s">
        <v>132</v>
      </c>
      <c r="C27" s="6" t="s">
        <v>133</v>
      </c>
      <c r="D27" s="6" t="s">
        <v>134</v>
      </c>
      <c r="E27" s="7" t="s">
        <v>30</v>
      </c>
      <c r="F27" s="7" t="str">
        <f>VLOOKUP(N27,[1]Revistas!$B$2:$G$62863,2,FALSE)</f>
        <v>NO TIENE</v>
      </c>
      <c r="G27" s="7" t="str">
        <f>VLOOKUP(N27,[1]Revistas!$B$2:$G$62885,3,FALSE)</f>
        <v>NO TIENE</v>
      </c>
      <c r="H27" s="7" t="str">
        <f>VLOOKUP(N27,[1]Revistas!$B$2:$G$62885,4,FALSE)</f>
        <v>NO TIENE</v>
      </c>
      <c r="I27" s="7" t="str">
        <f>VLOOKUP(N27,[1]Revistas!$B$2:$G$62885,5,FALSE)</f>
        <v>NO TIENE</v>
      </c>
      <c r="J27" s="7" t="str">
        <f>VLOOKUP(N27,[1]Revistas!$B$2:$G$62885,6,FALSE)</f>
        <v>NO</v>
      </c>
      <c r="K27" s="7" t="s">
        <v>135</v>
      </c>
      <c r="L27" s="7"/>
      <c r="M27" s="7" t="s">
        <v>136</v>
      </c>
      <c r="N27" s="7" t="s">
        <v>137</v>
      </c>
      <c r="O27" s="7" t="s">
        <v>138</v>
      </c>
      <c r="P27" s="7">
        <v>2020</v>
      </c>
      <c r="Q27" s="7">
        <v>48</v>
      </c>
      <c r="R27" s="7">
        <v>4</v>
      </c>
      <c r="S27" s="7" t="s">
        <v>139</v>
      </c>
      <c r="T27" s="7"/>
    </row>
    <row r="28" spans="2:20" s="1" customFormat="1">
      <c r="B28" s="6" t="s">
        <v>140</v>
      </c>
      <c r="C28" s="6" t="s">
        <v>141</v>
      </c>
      <c r="D28" s="6" t="s">
        <v>56</v>
      </c>
      <c r="E28" s="7" t="s">
        <v>30</v>
      </c>
      <c r="F28" s="7">
        <f>VLOOKUP(N28,[1]Revistas!$B$2:$G$62863,2,FALSE)</f>
        <v>2.2949999999999999</v>
      </c>
      <c r="G28" s="7" t="str">
        <f>VLOOKUP(N28,[1]Revistas!$B$2:$G$62885,3,FALSE)</f>
        <v>Q2</v>
      </c>
      <c r="H28" s="7" t="str">
        <f>VLOOKUP(N28,[1]Revistas!$B$2:$G$62885,4,FALSE)</f>
        <v>ORTHOPEDICS -- SCIE</v>
      </c>
      <c r="I28" s="7" t="str">
        <f>VLOOKUP(N28,[1]Revistas!$B$2:$G$62885,5,FALSE)</f>
        <v>30/82</v>
      </c>
      <c r="J28" s="7" t="str">
        <f>VLOOKUP(N28,[1]Revistas!$B$2:$G$62885,6,FALSE)</f>
        <v>NO</v>
      </c>
      <c r="K28" s="7" t="s">
        <v>142</v>
      </c>
      <c r="L28" s="7" t="s">
        <v>25</v>
      </c>
      <c r="M28" s="7">
        <v>0</v>
      </c>
      <c r="N28" s="7" t="s">
        <v>143</v>
      </c>
      <c r="O28" s="7" t="s">
        <v>144</v>
      </c>
      <c r="P28" s="7">
        <v>2020</v>
      </c>
      <c r="Q28" s="7">
        <v>5</v>
      </c>
      <c r="R28" s="7">
        <v>11</v>
      </c>
      <c r="S28" s="7">
        <v>835</v>
      </c>
      <c r="T28" s="7">
        <v>844</v>
      </c>
    </row>
    <row r="29" spans="2:20" s="1" customFormat="1">
      <c r="B29" s="6" t="s">
        <v>145</v>
      </c>
      <c r="C29" s="6" t="s">
        <v>146</v>
      </c>
      <c r="D29" s="6" t="s">
        <v>56</v>
      </c>
      <c r="E29" s="7" t="s">
        <v>23</v>
      </c>
      <c r="F29" s="7">
        <f>VLOOKUP(N29,[1]Revistas!$B$2:$G$62863,2,FALSE)</f>
        <v>2.2949999999999999</v>
      </c>
      <c r="G29" s="7" t="str">
        <f>VLOOKUP(N29,[1]Revistas!$B$2:$G$62885,3,FALSE)</f>
        <v>Q2</v>
      </c>
      <c r="H29" s="7" t="str">
        <f>VLOOKUP(N29,[1]Revistas!$B$2:$G$62885,4,FALSE)</f>
        <v>ORTHOPEDICS -- SCIE</v>
      </c>
      <c r="I29" s="7" t="str">
        <f>VLOOKUP(N29,[1]Revistas!$B$2:$G$62885,5,FALSE)</f>
        <v>30/82</v>
      </c>
      <c r="J29" s="7" t="str">
        <f>VLOOKUP(N29,[1]Revistas!$B$2:$G$62885,6,FALSE)</f>
        <v>NO</v>
      </c>
      <c r="K29" s="7" t="s">
        <v>147</v>
      </c>
      <c r="L29" s="7" t="s">
        <v>148</v>
      </c>
      <c r="M29" s="7">
        <v>0</v>
      </c>
      <c r="N29" s="7" t="s">
        <v>143</v>
      </c>
      <c r="O29" s="7" t="s">
        <v>149</v>
      </c>
      <c r="P29" s="7">
        <v>2020</v>
      </c>
      <c r="Q29" s="7">
        <v>5</v>
      </c>
      <c r="R29" s="7">
        <v>10</v>
      </c>
      <c r="S29" s="7">
        <v>574</v>
      </c>
      <c r="T29" s="7">
        <v>583</v>
      </c>
    </row>
    <row r="30" spans="2:20" s="1" customFormat="1">
      <c r="B30" s="6" t="s">
        <v>150</v>
      </c>
      <c r="C30" s="6" t="s">
        <v>151</v>
      </c>
      <c r="D30" s="6" t="s">
        <v>56</v>
      </c>
      <c r="E30" s="7" t="s">
        <v>115</v>
      </c>
      <c r="F30" s="7">
        <f>VLOOKUP(N30,[1]Revistas!$B$2:$G$62863,2,FALSE)</f>
        <v>2.2949999999999999</v>
      </c>
      <c r="G30" s="7" t="str">
        <f>VLOOKUP(N30,[1]Revistas!$B$2:$G$62885,3,FALSE)</f>
        <v>Q2</v>
      </c>
      <c r="H30" s="7" t="str">
        <f>VLOOKUP(N30,[1]Revistas!$B$2:$G$62885,4,FALSE)</f>
        <v>ORTHOPEDICS -- SCIE</v>
      </c>
      <c r="I30" s="7" t="str">
        <f>VLOOKUP(N30,[1]Revistas!$B$2:$G$62885,5,FALSE)</f>
        <v>30/82</v>
      </c>
      <c r="J30" s="7" t="str">
        <f>VLOOKUP(N30,[1]Revistas!$B$2:$G$62885,6,FALSE)</f>
        <v>NO</v>
      </c>
      <c r="K30" s="7" t="s">
        <v>152</v>
      </c>
      <c r="L30" s="7" t="s">
        <v>153</v>
      </c>
      <c r="M30" s="7">
        <v>1</v>
      </c>
      <c r="N30" s="7" t="s">
        <v>143</v>
      </c>
      <c r="O30" s="7" t="s">
        <v>27</v>
      </c>
      <c r="P30" s="7">
        <v>2020</v>
      </c>
      <c r="Q30" s="7">
        <v>5</v>
      </c>
      <c r="R30" s="7">
        <v>9</v>
      </c>
      <c r="S30" s="7">
        <v>522</v>
      </c>
      <c r="T30" s="7">
        <v>533</v>
      </c>
    </row>
    <row r="31" spans="2:20" s="1" customFormat="1">
      <c r="B31" s="6" t="s">
        <v>154</v>
      </c>
      <c r="C31" s="6" t="s">
        <v>155</v>
      </c>
      <c r="D31" s="6" t="s">
        <v>156</v>
      </c>
      <c r="E31" s="7" t="s">
        <v>23</v>
      </c>
      <c r="F31" s="7" t="str">
        <f>VLOOKUP(N31,[1]Revistas!$B$2:$G$62863,2,FALSE)</f>
        <v>NO TIENE</v>
      </c>
      <c r="G31" s="7" t="str">
        <f>VLOOKUP(N31,[1]Revistas!$B$2:$G$62885,3,FALSE)</f>
        <v>NO TIENE</v>
      </c>
      <c r="H31" s="7" t="str">
        <f>VLOOKUP(N31,[1]Revistas!$B$2:$G$62885,4,FALSE)</f>
        <v>NO TIENE</v>
      </c>
      <c r="I31" s="7" t="str">
        <f>VLOOKUP(N31,[1]Revistas!$B$2:$G$62885,5,FALSE)</f>
        <v>NO TIENE</v>
      </c>
      <c r="J31" s="7" t="str">
        <f>VLOOKUP(N31,[1]Revistas!$B$2:$G$62885,6,FALSE)</f>
        <v>NO</v>
      </c>
      <c r="K31" s="7" t="s">
        <v>157</v>
      </c>
      <c r="L31" s="7" t="s">
        <v>158</v>
      </c>
      <c r="M31" s="7">
        <v>0</v>
      </c>
      <c r="N31" s="7" t="s">
        <v>159</v>
      </c>
      <c r="O31" s="7" t="s">
        <v>27</v>
      </c>
      <c r="P31" s="7">
        <v>2020</v>
      </c>
      <c r="Q31" s="7">
        <v>9</v>
      </c>
      <c r="R31" s="7">
        <v>9</v>
      </c>
      <c r="S31" s="7" t="s">
        <v>160</v>
      </c>
      <c r="T31" s="7" t="s">
        <v>161</v>
      </c>
    </row>
    <row r="32" spans="2:20" s="1" customFormat="1">
      <c r="B32" s="6" t="s">
        <v>162</v>
      </c>
      <c r="C32" s="6" t="s">
        <v>163</v>
      </c>
      <c r="D32" s="6" t="s">
        <v>164</v>
      </c>
      <c r="E32" s="7" t="s">
        <v>23</v>
      </c>
      <c r="F32" s="7">
        <f>VLOOKUP(N32,[1]Revistas!$B$2:$G$62863,2,FALSE)</f>
        <v>0.92</v>
      </c>
      <c r="G32" s="7" t="str">
        <f>VLOOKUP(N32,[1]Revistas!$B$2:$G$62885,3,FALSE)</f>
        <v>Q4</v>
      </c>
      <c r="H32" s="7" t="str">
        <f>VLOOKUP(N32,[1]Revistas!$B$2:$G$62885,4,FALSE)</f>
        <v>ORTHOPEDICS -- SCIE</v>
      </c>
      <c r="I32" s="7" t="str">
        <f>VLOOKUP(N32,[1]Revistas!$B$2:$G$62885,5,FALSE)</f>
        <v>71/82</v>
      </c>
      <c r="J32" s="7" t="str">
        <f>VLOOKUP(N32,[1]Revistas!$B$2:$G$62885,6,FALSE)</f>
        <v>NO</v>
      </c>
      <c r="K32" s="7" t="s">
        <v>165</v>
      </c>
      <c r="L32" s="7" t="s">
        <v>166</v>
      </c>
      <c r="M32" s="7">
        <v>1</v>
      </c>
      <c r="N32" s="7" t="s">
        <v>167</v>
      </c>
      <c r="O32" s="7" t="s">
        <v>27</v>
      </c>
      <c r="P32" s="7">
        <v>2020</v>
      </c>
      <c r="Q32" s="7">
        <v>54</v>
      </c>
      <c r="R32" s="7">
        <v>5</v>
      </c>
      <c r="S32" s="7">
        <v>539</v>
      </c>
      <c r="T32" s="7">
        <v>547</v>
      </c>
    </row>
    <row r="33" spans="2:20" s="1" customFormat="1">
      <c r="B33" s="6" t="s">
        <v>168</v>
      </c>
      <c r="C33" s="6" t="s">
        <v>169</v>
      </c>
      <c r="D33" s="6" t="s">
        <v>170</v>
      </c>
      <c r="E33" s="7" t="s">
        <v>23</v>
      </c>
      <c r="F33" s="7">
        <f>VLOOKUP(N33,[1]Revistas!$B$2:$G$62863,2,FALSE)</f>
        <v>3.1659999999999999</v>
      </c>
      <c r="G33" s="7" t="str">
        <f>VLOOKUP(N33,[1]Revistas!$B$2:$G$62885,3,FALSE)</f>
        <v>Q1</v>
      </c>
      <c r="H33" s="7" t="str">
        <f>VLOOKUP(N33,[1]Revistas!$B$2:$G$62885,4,FALSE)</f>
        <v>SURGERY -- SCIE</v>
      </c>
      <c r="I33" s="7" t="str">
        <f>VLOOKUP(N33,[1]Revistas!$B$2:$G$62885,5,FALSE)</f>
        <v>43/210</v>
      </c>
      <c r="J33" s="7" t="str">
        <f>VLOOKUP(N33,[1]Revistas!$B$2:$G$62885,6,FALSE)</f>
        <v>NO</v>
      </c>
      <c r="K33" s="7" t="s">
        <v>171</v>
      </c>
      <c r="L33" s="7" t="s">
        <v>172</v>
      </c>
      <c r="M33" s="7">
        <v>0</v>
      </c>
      <c r="N33" s="7" t="s">
        <v>173</v>
      </c>
      <c r="O33" s="7" t="s">
        <v>27</v>
      </c>
      <c r="P33" s="7">
        <v>2020</v>
      </c>
      <c r="Q33" s="7">
        <v>28</v>
      </c>
      <c r="R33" s="7">
        <v>9</v>
      </c>
      <c r="S33" s="7">
        <v>2730</v>
      </c>
      <c r="T33" s="7">
        <v>2746</v>
      </c>
    </row>
    <row r="34" spans="2:20" s="1" customFormat="1">
      <c r="B34" s="6" t="s">
        <v>168</v>
      </c>
      <c r="C34" s="6" t="s">
        <v>174</v>
      </c>
      <c r="D34" s="6" t="s">
        <v>170</v>
      </c>
      <c r="E34" s="7" t="s">
        <v>23</v>
      </c>
      <c r="F34" s="7">
        <f>VLOOKUP(N34,[1]Revistas!$B$2:$G$62863,2,FALSE)</f>
        <v>3.1659999999999999</v>
      </c>
      <c r="G34" s="7" t="str">
        <f>VLOOKUP(N34,[1]Revistas!$B$2:$G$62885,3,FALSE)</f>
        <v>Q1</v>
      </c>
      <c r="H34" s="7" t="str">
        <f>VLOOKUP(N34,[1]Revistas!$B$2:$G$62885,4,FALSE)</f>
        <v>SURGERY -- SCIE</v>
      </c>
      <c r="I34" s="7" t="str">
        <f>VLOOKUP(N34,[1]Revistas!$B$2:$G$62885,5,FALSE)</f>
        <v>43/210</v>
      </c>
      <c r="J34" s="7" t="str">
        <f>VLOOKUP(N34,[1]Revistas!$B$2:$G$62885,6,FALSE)</f>
        <v>NO</v>
      </c>
      <c r="K34" s="7" t="s">
        <v>175</v>
      </c>
      <c r="L34" s="7" t="s">
        <v>172</v>
      </c>
      <c r="M34" s="7">
        <v>0</v>
      </c>
      <c r="N34" s="7" t="s">
        <v>173</v>
      </c>
      <c r="O34" s="7" t="s">
        <v>27</v>
      </c>
      <c r="P34" s="7">
        <v>2020</v>
      </c>
      <c r="Q34" s="7">
        <v>28</v>
      </c>
      <c r="R34" s="7">
        <v>9</v>
      </c>
      <c r="S34" s="7">
        <v>2723</v>
      </c>
      <c r="T34" s="7">
        <v>2729</v>
      </c>
    </row>
    <row r="35" spans="2:20" s="1" customFormat="1">
      <c r="B35" s="6" t="s">
        <v>176</v>
      </c>
      <c r="C35" s="6" t="s">
        <v>177</v>
      </c>
      <c r="D35" s="6" t="s">
        <v>178</v>
      </c>
      <c r="E35" s="7" t="s">
        <v>23</v>
      </c>
      <c r="F35" s="7">
        <f>VLOOKUP(N35,[1]Revistas!$B$2:$G$62863,2,FALSE)</f>
        <v>1.349</v>
      </c>
      <c r="G35" s="7" t="str">
        <f>VLOOKUP(N35,[1]Revistas!$B$2:$G$62885,3,FALSE)</f>
        <v>Q3</v>
      </c>
      <c r="H35" s="7" t="str">
        <f>VLOOKUP(N35,[1]Revistas!$B$2:$G$62885,4,FALSE)</f>
        <v>ORTHOPEDICS -- SCIE</v>
      </c>
      <c r="I35" s="7" t="str">
        <f>VLOOKUP(N35,[1]Revistas!$B$2:$G$62885,5,FALSE)</f>
        <v>57/82</v>
      </c>
      <c r="J35" s="7" t="str">
        <f>VLOOKUP(N35,[1]Revistas!$B$2:$G$62885,6,FALSE)</f>
        <v>NO</v>
      </c>
      <c r="K35" s="7" t="s">
        <v>179</v>
      </c>
      <c r="L35" s="7" t="s">
        <v>180</v>
      </c>
      <c r="M35" s="7">
        <v>2</v>
      </c>
      <c r="N35" s="7" t="s">
        <v>181</v>
      </c>
      <c r="O35" s="7" t="s">
        <v>27</v>
      </c>
      <c r="P35" s="7">
        <v>2020</v>
      </c>
      <c r="Q35" s="7">
        <v>30</v>
      </c>
      <c r="R35" s="7">
        <v>5</v>
      </c>
      <c r="S35" s="7">
        <v>492</v>
      </c>
      <c r="T35" s="7">
        <v>499</v>
      </c>
    </row>
    <row r="36" spans="2:20" s="1" customFormat="1">
      <c r="B36" s="6" t="s">
        <v>182</v>
      </c>
      <c r="C36" s="6" t="s">
        <v>183</v>
      </c>
      <c r="D36" s="6" t="s">
        <v>56</v>
      </c>
      <c r="E36" s="7" t="s">
        <v>23</v>
      </c>
      <c r="F36" s="7">
        <f>VLOOKUP(N36,[1]Revistas!$B$2:$G$62863,2,FALSE)</f>
        <v>2.2949999999999999</v>
      </c>
      <c r="G36" s="7" t="str">
        <f>VLOOKUP(N36,[1]Revistas!$B$2:$G$62885,3,FALSE)</f>
        <v>Q2</v>
      </c>
      <c r="H36" s="7" t="str">
        <f>VLOOKUP(N36,[1]Revistas!$B$2:$G$62885,4,FALSE)</f>
        <v>ORTHOPEDICS -- SCIE</v>
      </c>
      <c r="I36" s="7" t="str">
        <f>VLOOKUP(N36,[1]Revistas!$B$2:$G$62885,5,FALSE)</f>
        <v>30/82</v>
      </c>
      <c r="J36" s="7" t="str">
        <f>VLOOKUP(N36,[1]Revistas!$B$2:$G$62885,6,FALSE)</f>
        <v>NO</v>
      </c>
      <c r="K36" s="7" t="s">
        <v>184</v>
      </c>
      <c r="L36" s="7" t="s">
        <v>185</v>
      </c>
      <c r="M36" s="7">
        <v>0</v>
      </c>
      <c r="N36" s="7" t="s">
        <v>143</v>
      </c>
      <c r="O36" s="7" t="s">
        <v>100</v>
      </c>
      <c r="P36" s="7">
        <v>2020</v>
      </c>
      <c r="Q36" s="7">
        <v>5</v>
      </c>
      <c r="R36" s="7">
        <v>6</v>
      </c>
      <c r="S36" s="7">
        <v>328</v>
      </c>
      <c r="T36" s="7">
        <v>333</v>
      </c>
    </row>
    <row r="37" spans="2:20" s="1" customFormat="1">
      <c r="B37" s="6" t="s">
        <v>186</v>
      </c>
      <c r="C37" s="6" t="s">
        <v>187</v>
      </c>
      <c r="D37" s="6" t="s">
        <v>188</v>
      </c>
      <c r="E37" s="7" t="s">
        <v>23</v>
      </c>
      <c r="F37" s="7">
        <f>VLOOKUP(N37,[1]Revistas!$B$2:$G$62863,2,FALSE)</f>
        <v>2.8170000000000002</v>
      </c>
      <c r="G37" s="7" t="str">
        <f>VLOOKUP(N37,[1]Revistas!$B$2:$G$62885,3,FALSE)</f>
        <v>Q1</v>
      </c>
      <c r="H37" s="7" t="str">
        <f>VLOOKUP(N37,[1]Revistas!$B$2:$G$62885,4,FALSE)</f>
        <v>ORTHOPEDICS -- SCIE</v>
      </c>
      <c r="I37" s="7" t="str">
        <f>VLOOKUP(N37,[1]Revistas!$B$2:$G$62885,5,FALSE)</f>
        <v>20/82</v>
      </c>
      <c r="J37" s="7" t="str">
        <f>VLOOKUP(N37,[1]Revistas!$B$2:$G$62885,6,FALSE)</f>
        <v>NO</v>
      </c>
      <c r="K37" s="7" t="s">
        <v>189</v>
      </c>
      <c r="L37" s="7" t="s">
        <v>190</v>
      </c>
      <c r="M37" s="7">
        <v>0</v>
      </c>
      <c r="N37" s="7" t="s">
        <v>191</v>
      </c>
      <c r="O37" s="7" t="s">
        <v>100</v>
      </c>
      <c r="P37" s="7">
        <v>2020</v>
      </c>
      <c r="Q37" s="7">
        <v>29</v>
      </c>
      <c r="R37" s="7">
        <v>6</v>
      </c>
      <c r="S37" s="7">
        <v>1282</v>
      </c>
      <c r="T37" s="7">
        <v>1288</v>
      </c>
    </row>
    <row r="38" spans="2:20" s="1" customFormat="1">
      <c r="B38" s="6" t="s">
        <v>192</v>
      </c>
      <c r="C38" s="6" t="s">
        <v>193</v>
      </c>
      <c r="D38" s="6" t="s">
        <v>178</v>
      </c>
      <c r="E38" s="7" t="s">
        <v>23</v>
      </c>
      <c r="F38" s="7">
        <f>VLOOKUP(N38,[1]Revistas!$B$2:$G$62863,2,FALSE)</f>
        <v>1.349</v>
      </c>
      <c r="G38" s="7" t="str">
        <f>VLOOKUP(N38,[1]Revistas!$B$2:$G$62885,3,FALSE)</f>
        <v>Q3</v>
      </c>
      <c r="H38" s="7" t="str">
        <f>VLOOKUP(N38,[1]Revistas!$B$2:$G$62885,4,FALSE)</f>
        <v>ORTHOPEDICS -- SCIE</v>
      </c>
      <c r="I38" s="7" t="str">
        <f>VLOOKUP(N38,[1]Revistas!$B$2:$G$62885,5,FALSE)</f>
        <v>57/82</v>
      </c>
      <c r="J38" s="7" t="str">
        <f>VLOOKUP(N38,[1]Revistas!$B$2:$G$62885,6,FALSE)</f>
        <v>NO</v>
      </c>
      <c r="K38" s="7" t="s">
        <v>194</v>
      </c>
      <c r="L38" s="7" t="s">
        <v>195</v>
      </c>
      <c r="M38" s="7">
        <v>2</v>
      </c>
      <c r="N38" s="7" t="s">
        <v>181</v>
      </c>
      <c r="O38" s="7" t="s">
        <v>112</v>
      </c>
      <c r="P38" s="7">
        <v>2020</v>
      </c>
      <c r="Q38" s="7">
        <v>30</v>
      </c>
      <c r="R38" s="7">
        <v>3</v>
      </c>
      <c r="S38" s="7">
        <v>339</v>
      </c>
      <c r="T38" s="7">
        <v>346</v>
      </c>
    </row>
    <row r="39" spans="2:20" s="1" customFormat="1">
      <c r="B39" s="6" t="s">
        <v>196</v>
      </c>
      <c r="C39" s="6" t="s">
        <v>197</v>
      </c>
      <c r="D39" s="6" t="s">
        <v>198</v>
      </c>
      <c r="E39" s="7" t="s">
        <v>23</v>
      </c>
      <c r="F39" s="7" t="str">
        <f>VLOOKUP(N39,[1]Revistas!$B$2:$G$62863,2,FALSE)</f>
        <v>NO TIENE</v>
      </c>
      <c r="G39" s="7" t="str">
        <f>VLOOKUP(N39,[1]Revistas!$B$2:$G$62885,3,FALSE)</f>
        <v>NO TIENE</v>
      </c>
      <c r="H39" s="7" t="str">
        <f>VLOOKUP(N39,[1]Revistas!$B$2:$G$62885,4,FALSE)</f>
        <v>NO TIENE</v>
      </c>
      <c r="I39" s="7" t="str">
        <f>VLOOKUP(N39,[1]Revistas!$B$2:$G$62885,5,FALSE)</f>
        <v>NO TIENE</v>
      </c>
      <c r="J39" s="7" t="str">
        <f>VLOOKUP(N39,[1]Revistas!$B$2:$G$62885,6,FALSE)</f>
        <v>NO</v>
      </c>
      <c r="K39" s="7" t="s">
        <v>199</v>
      </c>
      <c r="L39" s="7" t="s">
        <v>200</v>
      </c>
      <c r="M39" s="7">
        <v>2</v>
      </c>
      <c r="N39" s="7" t="s">
        <v>201</v>
      </c>
      <c r="O39" s="7" t="s">
        <v>33</v>
      </c>
      <c r="P39" s="7">
        <v>2020</v>
      </c>
      <c r="Q39" s="7"/>
      <c r="R39" s="7">
        <v>4</v>
      </c>
      <c r="S39" s="7"/>
      <c r="T39" s="7" t="s">
        <v>202</v>
      </c>
    </row>
    <row r="40" spans="2:20" s="1" customFormat="1">
      <c r="B40" s="6" t="s">
        <v>203</v>
      </c>
      <c r="C40" s="6" t="s">
        <v>204</v>
      </c>
      <c r="D40" s="6" t="s">
        <v>205</v>
      </c>
      <c r="E40" s="7" t="s">
        <v>23</v>
      </c>
      <c r="F40" s="7" t="str">
        <f>VLOOKUP(N40,[1]Revistas!$B$2:$G$62863,2,FALSE)</f>
        <v>NO TIENE</v>
      </c>
      <c r="G40" s="7" t="str">
        <f>VLOOKUP(N40,[1]Revistas!$B$2:$G$62885,3,FALSE)</f>
        <v>NO TIENE</v>
      </c>
      <c r="H40" s="7" t="str">
        <f>VLOOKUP(N40,[1]Revistas!$B$2:$G$62885,4,FALSE)</f>
        <v>NO TIENE</v>
      </c>
      <c r="I40" s="7" t="str">
        <f>VLOOKUP(N40,[1]Revistas!$B$2:$G$62885,5,FALSE)</f>
        <v>NO TIENE</v>
      </c>
      <c r="J40" s="7" t="str">
        <f>VLOOKUP(N40,[1]Revistas!$B$2:$G$62885,6,FALSE)</f>
        <v>NO</v>
      </c>
      <c r="K40" s="7" t="s">
        <v>206</v>
      </c>
      <c r="L40" s="7" t="s">
        <v>207</v>
      </c>
      <c r="M40" s="7">
        <v>0</v>
      </c>
      <c r="N40" s="7" t="s">
        <v>208</v>
      </c>
      <c r="O40" s="7" t="s">
        <v>33</v>
      </c>
      <c r="P40" s="7">
        <v>2020</v>
      </c>
      <c r="Q40" s="7">
        <v>14</v>
      </c>
      <c r="R40" s="7">
        <v>6</v>
      </c>
      <c r="S40" s="7"/>
      <c r="T40" s="7" t="s">
        <v>209</v>
      </c>
    </row>
    <row r="41" spans="2:20" s="1" customFormat="1">
      <c r="B41" s="6" t="s">
        <v>210</v>
      </c>
      <c r="C41" s="6" t="s">
        <v>211</v>
      </c>
      <c r="D41" s="6" t="s">
        <v>212</v>
      </c>
      <c r="E41" s="7" t="s">
        <v>23</v>
      </c>
      <c r="F41" s="7">
        <f>VLOOKUP(N41,[1]Revistas!$B$2:$G$62863,2,FALSE)</f>
        <v>0.29599999999999999</v>
      </c>
      <c r="G41" s="7" t="str">
        <f>VLOOKUP(N41,[1]Revistas!$B$2:$G$62885,3,FALSE)</f>
        <v>Q4</v>
      </c>
      <c r="H41" s="7" t="str">
        <f>VLOOKUP(N41,[1]Revistas!$B$2:$G$62885,4,FALSE)</f>
        <v>ORTHOPEDICS -- SCIE</v>
      </c>
      <c r="I41" s="7" t="str">
        <f>VLOOKUP(N41,[1]Revistas!$B$2:$G$62885,5,FALSE)</f>
        <v>81/82</v>
      </c>
      <c r="J41" s="7" t="str">
        <f>VLOOKUP(N41,[1]Revistas!$B$2:$G$62885,6,FALSE)</f>
        <v>NO</v>
      </c>
      <c r="K41" s="7" t="s">
        <v>213</v>
      </c>
      <c r="L41" s="7" t="s">
        <v>214</v>
      </c>
      <c r="M41" s="7">
        <v>0</v>
      </c>
      <c r="N41" s="7" t="s">
        <v>215</v>
      </c>
      <c r="O41" s="7" t="s">
        <v>62</v>
      </c>
      <c r="P41" s="7">
        <v>2020</v>
      </c>
      <c r="Q41" s="7">
        <v>86</v>
      </c>
      <c r="R41" s="7" t="s">
        <v>216</v>
      </c>
      <c r="S41" s="7">
        <v>125</v>
      </c>
      <c r="T41" s="7">
        <v>131</v>
      </c>
    </row>
    <row r="42" spans="2:20" s="1" customFormat="1">
      <c r="B42" s="6" t="s">
        <v>217</v>
      </c>
      <c r="C42" s="6" t="s">
        <v>218</v>
      </c>
      <c r="D42" s="6" t="s">
        <v>219</v>
      </c>
      <c r="E42" s="7" t="s">
        <v>30</v>
      </c>
      <c r="F42" s="7" t="str">
        <f>VLOOKUP(N42,[1]Revistas!$B$2:$G$62863,2,FALSE)</f>
        <v>NO TIENE</v>
      </c>
      <c r="G42" s="7" t="str">
        <f>VLOOKUP(N42,[1]Revistas!$B$2:$G$62885,3,FALSE)</f>
        <v>NO TIENE</v>
      </c>
      <c r="H42" s="7" t="str">
        <f>VLOOKUP(N42,[1]Revistas!$B$2:$G$62885,4,FALSE)</f>
        <v>NO TIENE</v>
      </c>
      <c r="I42" s="7" t="str">
        <f>VLOOKUP(N42,[1]Revistas!$B$2:$G$62885,5,FALSE)</f>
        <v>NO TIENE</v>
      </c>
      <c r="J42" s="7" t="str">
        <f>VLOOKUP(N42,[1]Revistas!$B$2:$G$62885,6,FALSE)</f>
        <v>NO</v>
      </c>
      <c r="K42" s="7" t="s">
        <v>220</v>
      </c>
      <c r="L42" s="7"/>
      <c r="M42" s="7" t="s">
        <v>136</v>
      </c>
      <c r="N42" s="7" t="s">
        <v>221</v>
      </c>
      <c r="O42" s="7" t="s">
        <v>222</v>
      </c>
      <c r="P42" s="7">
        <v>2020</v>
      </c>
      <c r="Q42" s="7">
        <v>12</v>
      </c>
      <c r="R42" s="7">
        <v>3</v>
      </c>
      <c r="S42" s="7" t="s">
        <v>223</v>
      </c>
      <c r="T42" s="7"/>
    </row>
    <row r="43" spans="2:20" s="1" customFormat="1">
      <c r="B43" s="6" t="s">
        <v>224</v>
      </c>
      <c r="C43" s="6" t="s">
        <v>225</v>
      </c>
      <c r="D43" s="6" t="s">
        <v>226</v>
      </c>
      <c r="E43" s="7" t="s">
        <v>30</v>
      </c>
      <c r="F43" s="7">
        <f>VLOOKUP(N43,[1]Revistas!$B$2:$G$62863,2,FALSE)</f>
        <v>1.506</v>
      </c>
      <c r="G43" s="7" t="str">
        <f>VLOOKUP(N43,[1]Revistas!$B$2:$G$62885,3,FALSE)</f>
        <v>Q4</v>
      </c>
      <c r="H43" s="7" t="str">
        <f>VLOOKUP(N43,[1]Revistas!$B$2:$G$62885,4,FALSE)</f>
        <v>MEDICINE, RESEARCH &amp; EXPERIMENTAL -- SCIE</v>
      </c>
      <c r="I43" s="7" t="str">
        <f>VLOOKUP(N43,[1]Revistas!$B$2:$G$62885,5,FALSE)</f>
        <v>113/139</v>
      </c>
      <c r="J43" s="7" t="str">
        <f>VLOOKUP(N43,[1]Revistas!$B$2:$G$62885,6,FALSE)</f>
        <v>NO</v>
      </c>
      <c r="K43" s="7" t="s">
        <v>227</v>
      </c>
      <c r="L43" s="7"/>
      <c r="M43" s="7" t="s">
        <v>136</v>
      </c>
      <c r="N43" s="7" t="s">
        <v>228</v>
      </c>
      <c r="O43" s="7">
        <v>2020</v>
      </c>
      <c r="P43" s="7">
        <v>2020</v>
      </c>
      <c r="Q43" s="7">
        <v>34</v>
      </c>
      <c r="R43" s="7" t="s">
        <v>229</v>
      </c>
      <c r="S43" s="7">
        <v>41456</v>
      </c>
      <c r="T43" s="7"/>
    </row>
    <row r="44" spans="2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49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49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49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49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49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49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49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49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49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49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</row>
    <row r="1035" spans="5:49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49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</row>
    <row r="1037" spans="5:49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</row>
    <row r="1038" spans="5:49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</row>
    <row r="1039" spans="5:49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</row>
    <row r="1040" spans="5:49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</row>
    <row r="1041" spans="2:49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  <c r="AN1041" s="8"/>
      <c r="AO1041" s="8"/>
      <c r="AP1041" s="8"/>
      <c r="AQ1041" s="8"/>
      <c r="AR1041" s="8"/>
      <c r="AS1041" s="8"/>
      <c r="AT1041" s="8"/>
      <c r="AU1041" s="8"/>
      <c r="AV1041" s="8"/>
      <c r="AW1041" s="8"/>
    </row>
    <row r="1042" spans="2:49" s="1" customFormat="1" hidden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  <c r="AN1042" s="8"/>
      <c r="AO1042" s="8"/>
      <c r="AP1042" s="8"/>
      <c r="AQ1042" s="8"/>
      <c r="AR1042" s="8"/>
      <c r="AS1042" s="8"/>
      <c r="AT1042" s="8"/>
      <c r="AU1042" s="8"/>
      <c r="AV1042" s="8"/>
      <c r="AW1042" s="8"/>
    </row>
    <row r="1043" spans="2:49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</row>
    <row r="1044" spans="2:49" s="1" customFormat="1" hidden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</row>
    <row r="1045" spans="2:49" s="1" customFormat="1" hidden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</row>
    <row r="1046" spans="2:49" s="1" customFormat="1" hidden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</row>
    <row r="1047" spans="2:49" s="1" customFormat="1" hidden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</row>
    <row r="1048" spans="2:49" s="1" customFormat="1" hidden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</row>
    <row r="1049" spans="2:49" s="1" customFormat="1" hidden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</row>
    <row r="1050" spans="2:49" hidden="1"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</row>
    <row r="1051" spans="2:49" s="1" customFormat="1" hidden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</row>
    <row r="1052" spans="2:49" s="8" customFormat="1" hidden="1">
      <c r="B1052" s="8" t="s">
        <v>4</v>
      </c>
      <c r="C1052" s="8" t="s">
        <v>4</v>
      </c>
      <c r="D1052" s="8" t="s">
        <v>4</v>
      </c>
      <c r="E1052" s="10" t="s">
        <v>5</v>
      </c>
      <c r="F1052" s="10" t="s">
        <v>4</v>
      </c>
      <c r="G1052" s="10" t="s">
        <v>6</v>
      </c>
      <c r="H1052" s="10" t="s">
        <v>230</v>
      </c>
      <c r="I1052" s="10" t="s">
        <v>4</v>
      </c>
      <c r="J1052" s="10" t="s">
        <v>9</v>
      </c>
      <c r="K1052" s="10" t="s">
        <v>231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49" s="8" customFormat="1" hidden="1">
      <c r="B1053" s="8" t="s">
        <v>23</v>
      </c>
      <c r="C1053" s="8">
        <f>DCOUNTA(A4:T1046,C1052,B1052:B1053)</f>
        <v>21</v>
      </c>
      <c r="D1053" s="8" t="s">
        <v>23</v>
      </c>
      <c r="E1053" s="10">
        <f>DSUM(A4:T1047,F4,D1052:D1053)</f>
        <v>41.172999999999995</v>
      </c>
      <c r="F1053" s="10" t="s">
        <v>23</v>
      </c>
      <c r="G1053" s="10" t="s">
        <v>232</v>
      </c>
      <c r="H1053" s="10">
        <f>DCOUNTA(A4:T1047,G4,F1052:G1053)</f>
        <v>5</v>
      </c>
      <c r="I1053" s="10" t="s">
        <v>23</v>
      </c>
      <c r="J1053" s="10" t="s">
        <v>233</v>
      </c>
      <c r="K1053" s="10">
        <f>DCOUNTA(A4:T1047,J4,I1052:J1053)</f>
        <v>0</v>
      </c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49" s="8" customFormat="1" hidden="1"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49" s="8" customFormat="1" hidden="1">
      <c r="B1055" s="8" t="s">
        <v>4</v>
      </c>
      <c r="D1055" s="8" t="s">
        <v>4</v>
      </c>
      <c r="E1055" s="10" t="s">
        <v>5</v>
      </c>
      <c r="F1055" s="10" t="s">
        <v>4</v>
      </c>
      <c r="G1055" s="10" t="s">
        <v>6</v>
      </c>
      <c r="H1055" s="10" t="s">
        <v>230</v>
      </c>
      <c r="I1055" s="10" t="s">
        <v>4</v>
      </c>
      <c r="J1055" s="10" t="s">
        <v>9</v>
      </c>
      <c r="K1055" s="10" t="s">
        <v>231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49" s="8" customFormat="1" hidden="1">
      <c r="B1056" s="8" t="s">
        <v>90</v>
      </c>
      <c r="C1056" s="8">
        <f>DCOUNTA(A4:T1047,E4,B1055:B1056)</f>
        <v>2</v>
      </c>
      <c r="D1056" s="8" t="s">
        <v>90</v>
      </c>
      <c r="E1056" s="10">
        <f>DSUM(A4:T1047,E1055,D1055:D1056)</f>
        <v>2.99</v>
      </c>
      <c r="F1056" s="10" t="s">
        <v>90</v>
      </c>
      <c r="G1056" s="10" t="s">
        <v>232</v>
      </c>
      <c r="H1056" s="10">
        <f>DCOUNTA(A4:T1047,G4,F1055:G1056)</f>
        <v>0</v>
      </c>
      <c r="I1056" s="10" t="s">
        <v>90</v>
      </c>
      <c r="J1056" s="10" t="s">
        <v>233</v>
      </c>
      <c r="K1056" s="10">
        <f>DCOUNTA(A4:T1047,J4,I1055:J1056)</f>
        <v>0</v>
      </c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49" s="8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49" s="8" customFormat="1" hidden="1">
      <c r="B1058" s="8" t="s">
        <v>4</v>
      </c>
      <c r="D1058" s="8" t="s">
        <v>4</v>
      </c>
      <c r="E1058" s="10" t="s">
        <v>5</v>
      </c>
      <c r="F1058" s="10" t="s">
        <v>4</v>
      </c>
      <c r="G1058" s="10" t="s">
        <v>6</v>
      </c>
      <c r="H1058" s="10" t="s">
        <v>230</v>
      </c>
      <c r="I1058" s="10" t="s">
        <v>4</v>
      </c>
      <c r="J1058" s="10" t="s">
        <v>9</v>
      </c>
      <c r="K1058" s="10" t="s">
        <v>231</v>
      </c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49" s="8" customFormat="1" hidden="1">
      <c r="B1059" s="8" t="s">
        <v>234</v>
      </c>
      <c r="C1059" s="8">
        <f>DCOUNTA(A4:T1047,E4,B1058:B1059)</f>
        <v>0</v>
      </c>
      <c r="D1059" s="8" t="s">
        <v>234</v>
      </c>
      <c r="E1059" s="10">
        <f>DSUM(A4:T1047,F4,D1058:D1059)</f>
        <v>0</v>
      </c>
      <c r="F1059" s="10" t="s">
        <v>234</v>
      </c>
      <c r="G1059" s="10" t="s">
        <v>232</v>
      </c>
      <c r="H1059" s="10">
        <f>DCOUNTA(A4:T1047,G4,F1058:G1059)</f>
        <v>0</v>
      </c>
      <c r="I1059" s="10" t="s">
        <v>234</v>
      </c>
      <c r="J1059" s="10" t="s">
        <v>233</v>
      </c>
      <c r="K1059" s="10">
        <f>DCOUNTA(A4:T1047,J4,I1058:J1059)</f>
        <v>0</v>
      </c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49" s="8" customFormat="1" hidden="1"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49" s="8" customFormat="1" hidden="1">
      <c r="B1061" s="8" t="s">
        <v>4</v>
      </c>
      <c r="D1061" s="8" t="s">
        <v>4</v>
      </c>
      <c r="E1061" s="10" t="s">
        <v>5</v>
      </c>
      <c r="F1061" s="10" t="s">
        <v>4</v>
      </c>
      <c r="G1061" s="10" t="s">
        <v>6</v>
      </c>
      <c r="H1061" s="10" t="s">
        <v>230</v>
      </c>
      <c r="I1061" s="10" t="s">
        <v>4</v>
      </c>
      <c r="J1061" s="10" t="s">
        <v>9</v>
      </c>
      <c r="K1061" s="10" t="s">
        <v>231</v>
      </c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49" s="8" customFormat="1" hidden="1">
      <c r="B1062" s="8" t="s">
        <v>115</v>
      </c>
      <c r="C1062" s="8">
        <f>DCOUNTA(C4:T1047,E4,B1061:B1062)</f>
        <v>3</v>
      </c>
      <c r="D1062" s="8" t="s">
        <v>115</v>
      </c>
      <c r="E1062" s="10">
        <f>DSUM(A4:T1047,F4,D1061:D1062)</f>
        <v>2.2949999999999999</v>
      </c>
      <c r="F1062" s="10" t="s">
        <v>115</v>
      </c>
      <c r="G1062" s="10" t="s">
        <v>232</v>
      </c>
      <c r="H1062" s="10">
        <f>DCOUNTA(A4:T1047,G4,F1061:G1062)</f>
        <v>0</v>
      </c>
      <c r="I1062" s="10" t="s">
        <v>115</v>
      </c>
      <c r="J1062" s="10" t="s">
        <v>233</v>
      </c>
      <c r="K1062" s="10">
        <f>DCOUNTA(A4:T1047,J4,I1061:J1062)</f>
        <v>0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49" s="8" customFormat="1" hidden="1"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49" s="8" customFormat="1" hidden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</row>
    <row r="1065" spans="2:49" s="8" customFormat="1" hidden="1">
      <c r="B1065" s="8" t="s">
        <v>4</v>
      </c>
      <c r="D1065" s="8" t="s">
        <v>4</v>
      </c>
      <c r="E1065" s="10" t="s">
        <v>5</v>
      </c>
      <c r="F1065" s="10" t="s">
        <v>4</v>
      </c>
      <c r="G1065" s="10" t="s">
        <v>6</v>
      </c>
      <c r="H1065" s="10" t="s">
        <v>230</v>
      </c>
      <c r="I1065" s="10" t="s">
        <v>4</v>
      </c>
      <c r="J1065" s="10" t="s">
        <v>9</v>
      </c>
      <c r="K1065" s="10" t="s">
        <v>231</v>
      </c>
      <c r="L1065" s="10"/>
      <c r="M1065" s="10"/>
      <c r="N1065" s="10"/>
      <c r="O1065" s="10"/>
      <c r="P1065" s="10"/>
      <c r="Q1065" s="10"/>
      <c r="R1065" s="10"/>
      <c r="S1065" s="10"/>
      <c r="T1065" s="10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</row>
    <row r="1066" spans="2:49" s="8" customFormat="1" hidden="1">
      <c r="B1066" s="8" t="s">
        <v>235</v>
      </c>
      <c r="C1066" s="8">
        <f>DCOUNTA(A4:T1047,E4,B1065:B1066)</f>
        <v>0</v>
      </c>
      <c r="D1066" s="8" t="s">
        <v>235</v>
      </c>
      <c r="E1066" s="10">
        <f>DSUM(A4:T1047,F4,D1065:D1066)</f>
        <v>0</v>
      </c>
      <c r="F1066" s="10" t="s">
        <v>235</v>
      </c>
      <c r="G1066" s="10" t="s">
        <v>232</v>
      </c>
      <c r="H1066" s="10">
        <f>DCOUNTA(A4:T1047,G4,F1065:G1066)</f>
        <v>0</v>
      </c>
      <c r="I1066" s="10" t="s">
        <v>235</v>
      </c>
      <c r="J1066" s="10" t="s">
        <v>233</v>
      </c>
      <c r="K1066" s="10">
        <f>DCOUNTA(A4:T1047,J4,I1065:J1066)</f>
        <v>0</v>
      </c>
      <c r="L1066" s="10"/>
      <c r="M1066" s="10"/>
      <c r="N1066" s="10"/>
      <c r="O1066" s="10"/>
      <c r="P1066" s="10"/>
      <c r="Q1066" s="10"/>
      <c r="R1066" s="10"/>
      <c r="S1066" s="10"/>
      <c r="T1066" s="10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</row>
    <row r="1067" spans="2:49" s="8" customFormat="1" hidden="1"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</row>
    <row r="1068" spans="2:49" s="8" customFormat="1" hidden="1">
      <c r="B1068" s="8" t="s">
        <v>4</v>
      </c>
      <c r="D1068" s="8" t="s">
        <v>4</v>
      </c>
      <c r="E1068" s="10" t="s">
        <v>5</v>
      </c>
      <c r="F1068" s="10" t="s">
        <v>4</v>
      </c>
      <c r="G1068" s="10" t="s">
        <v>6</v>
      </c>
      <c r="H1068" s="10" t="s">
        <v>230</v>
      </c>
      <c r="I1068" s="10" t="s">
        <v>4</v>
      </c>
      <c r="J1068" s="10" t="s">
        <v>9</v>
      </c>
      <c r="K1068" s="10" t="s">
        <v>231</v>
      </c>
      <c r="L1068" s="10"/>
      <c r="M1068" s="10"/>
      <c r="N1068" s="10"/>
      <c r="O1068" s="10"/>
      <c r="P1068" s="10"/>
      <c r="Q1068" s="10"/>
      <c r="R1068" s="10"/>
      <c r="S1068" s="10"/>
      <c r="T1068" s="10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</row>
    <row r="1069" spans="2:49" s="8" customFormat="1" hidden="1">
      <c r="B1069" s="8" t="s">
        <v>30</v>
      </c>
      <c r="C1069" s="8">
        <f>DCOUNTA(B4:T1047,B1068,B1068:B1069)</f>
        <v>13</v>
      </c>
      <c r="D1069" s="8" t="s">
        <v>30</v>
      </c>
      <c r="E1069" s="10">
        <f>DSUM(A4:T1047,F4,D1068:D1069)</f>
        <v>23.692</v>
      </c>
      <c r="F1069" s="10" t="s">
        <v>30</v>
      </c>
      <c r="G1069" s="10" t="s">
        <v>232</v>
      </c>
      <c r="H1069" s="10">
        <f>DCOUNTA(A4:T1047,G4,F1068:G1069)</f>
        <v>1</v>
      </c>
      <c r="I1069" s="10" t="s">
        <v>30</v>
      </c>
      <c r="J1069" s="10" t="s">
        <v>233</v>
      </c>
      <c r="K1069" s="10">
        <f>DCOUNTA(A4:T1047,J4,I1068:J1069)</f>
        <v>0</v>
      </c>
      <c r="L1069" s="10"/>
      <c r="M1069" s="10"/>
      <c r="N1069" s="10"/>
      <c r="O1069" s="10"/>
      <c r="P1069" s="10"/>
      <c r="Q1069" s="10"/>
      <c r="R1069" s="10"/>
      <c r="S1069" s="10"/>
      <c r="T1069" s="10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</row>
    <row r="1070" spans="2:49" s="8" customFormat="1"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</row>
    <row r="1071" spans="2:49" s="8" customFormat="1" ht="15.75">
      <c r="C1071" s="11" t="s">
        <v>236</v>
      </c>
      <c r="D1071" s="11" t="s">
        <v>237</v>
      </c>
      <c r="E1071" s="11" t="s">
        <v>238</v>
      </c>
      <c r="F1071" s="11" t="s">
        <v>239</v>
      </c>
      <c r="G1071" s="11" t="s">
        <v>240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</row>
    <row r="1072" spans="2:49" s="8" customFormat="1" ht="15.75">
      <c r="C1072" s="13">
        <f>C1053</f>
        <v>21</v>
      </c>
      <c r="D1072" s="14" t="s">
        <v>241</v>
      </c>
      <c r="E1072" s="14">
        <f>E1053</f>
        <v>41.172999999999995</v>
      </c>
      <c r="F1072" s="13">
        <f>H1053</f>
        <v>5</v>
      </c>
      <c r="G1072" s="13">
        <f>K1053</f>
        <v>0</v>
      </c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</row>
    <row r="1073" spans="3:49" s="8" customFormat="1" ht="15.75">
      <c r="C1073" s="13">
        <f>C1056</f>
        <v>2</v>
      </c>
      <c r="D1073" s="14" t="s">
        <v>242</v>
      </c>
      <c r="E1073" s="14">
        <f>E1056</f>
        <v>2.99</v>
      </c>
      <c r="F1073" s="13">
        <f>H1056</f>
        <v>0</v>
      </c>
      <c r="G1073" s="13">
        <f>K1056</f>
        <v>0</v>
      </c>
      <c r="H1073" s="10"/>
      <c r="I1073" s="10"/>
      <c r="J1073" s="10"/>
      <c r="K1073" s="10"/>
      <c r="L1073" s="10"/>
      <c r="M1073" s="10"/>
      <c r="N1073" s="10"/>
      <c r="O1073" s="12"/>
      <c r="P1073" s="10"/>
      <c r="Q1073" s="10"/>
      <c r="R1073" s="10"/>
      <c r="S1073" s="10"/>
      <c r="T1073" s="10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</row>
    <row r="1074" spans="3:49" s="8" customFormat="1" ht="15.75">
      <c r="C1074" s="13">
        <f>C1059</f>
        <v>0</v>
      </c>
      <c r="D1074" s="14" t="s">
        <v>243</v>
      </c>
      <c r="E1074" s="14">
        <f>E1059</f>
        <v>0</v>
      </c>
      <c r="F1074" s="13">
        <f>H1059</f>
        <v>0</v>
      </c>
      <c r="G1074" s="13">
        <f>K1059</f>
        <v>0</v>
      </c>
      <c r="H1074" s="10"/>
      <c r="I1074" s="10"/>
      <c r="J1074" s="10"/>
      <c r="K1074" s="10"/>
      <c r="L1074" s="10"/>
      <c r="M1074" s="10"/>
      <c r="N1074" s="10"/>
      <c r="O1074" s="12"/>
      <c r="P1074" s="10"/>
      <c r="Q1074" s="10"/>
      <c r="R1074" s="10"/>
      <c r="S1074" s="10"/>
      <c r="T1074" s="10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</row>
    <row r="1075" spans="3:49" s="8" customFormat="1" ht="15.75">
      <c r="C1075" s="13">
        <f>C1062</f>
        <v>3</v>
      </c>
      <c r="D1075" s="14" t="s">
        <v>244</v>
      </c>
      <c r="E1075" s="14">
        <f>E1062</f>
        <v>2.2949999999999999</v>
      </c>
      <c r="F1075" s="13">
        <f>H1062</f>
        <v>0</v>
      </c>
      <c r="G1075" s="13">
        <f>K1062</f>
        <v>0</v>
      </c>
      <c r="H1075" s="10"/>
      <c r="I1075" s="10"/>
      <c r="J1075" s="10"/>
      <c r="K1075" s="10"/>
      <c r="L1075" s="10"/>
      <c r="M1075" s="10"/>
      <c r="N1075" s="10"/>
      <c r="O1075" s="12"/>
      <c r="P1075" s="10"/>
      <c r="Q1075" s="10"/>
      <c r="R1075" s="10"/>
      <c r="S1075" s="10"/>
      <c r="T1075" s="10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</row>
    <row r="1076" spans="3:49" s="8" customFormat="1" ht="15.75">
      <c r="C1076" s="13">
        <f>C1066</f>
        <v>0</v>
      </c>
      <c r="D1076" s="14" t="s">
        <v>235</v>
      </c>
      <c r="E1076" s="14">
        <f>E1066</f>
        <v>0</v>
      </c>
      <c r="F1076" s="13">
        <f>H1066</f>
        <v>0</v>
      </c>
      <c r="G1076" s="13">
        <f>K1066</f>
        <v>0</v>
      </c>
      <c r="H1076" s="10"/>
      <c r="I1076" s="10"/>
      <c r="J1076" s="10"/>
      <c r="K1076" s="10"/>
      <c r="L1076" s="10"/>
      <c r="M1076" s="10"/>
      <c r="N1076" s="10"/>
      <c r="O1076" s="12"/>
      <c r="P1076" s="10"/>
      <c r="Q1076" s="10"/>
      <c r="R1076" s="10"/>
      <c r="S1076" s="10"/>
      <c r="T1076" s="10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</row>
    <row r="1077" spans="3:49" s="8" customFormat="1" ht="15.75">
      <c r="C1077" s="13">
        <f>C1069</f>
        <v>13</v>
      </c>
      <c r="D1077" s="14" t="s">
        <v>245</v>
      </c>
      <c r="E1077" s="14">
        <f>E1069</f>
        <v>23.692</v>
      </c>
      <c r="F1077" s="13">
        <f>H1069</f>
        <v>1</v>
      </c>
      <c r="G1077" s="13">
        <f>K1069</f>
        <v>0</v>
      </c>
      <c r="H1077" s="10"/>
      <c r="I1077" s="10"/>
      <c r="J1077" s="10"/>
      <c r="K1077" s="10"/>
      <c r="L1077" s="10"/>
      <c r="M1077" s="10"/>
      <c r="N1077" s="10"/>
      <c r="O1077" s="12"/>
      <c r="P1077" s="10"/>
      <c r="Q1077" s="10"/>
      <c r="R1077" s="10"/>
      <c r="S1077" s="10"/>
      <c r="T1077" s="10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</row>
    <row r="1078" spans="3:49" s="8" customFormat="1" ht="15.75">
      <c r="C1078" s="15"/>
      <c r="D1078" s="11" t="s">
        <v>246</v>
      </c>
      <c r="E1078" s="11">
        <f>E1072</f>
        <v>41.172999999999995</v>
      </c>
      <c r="F1078" s="15"/>
      <c r="G1078" s="10"/>
      <c r="H1078" s="10"/>
      <c r="I1078" s="10"/>
      <c r="J1078" s="10"/>
      <c r="K1078" s="10"/>
      <c r="L1078" s="10"/>
      <c r="M1078" s="10"/>
      <c r="N1078" s="10"/>
      <c r="O1078" s="12"/>
      <c r="P1078" s="10"/>
      <c r="Q1078" s="10"/>
      <c r="R1078" s="10"/>
      <c r="S1078" s="10"/>
      <c r="T1078" s="10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</row>
    <row r="1079" spans="3:49" s="8" customFormat="1" ht="15.75">
      <c r="C1079" s="15"/>
      <c r="D1079" s="11" t="s">
        <v>247</v>
      </c>
      <c r="E1079" s="11">
        <f>E1072+E1073+E1074+E1075+E1076+E1077</f>
        <v>70.150000000000006</v>
      </c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</row>
    <row r="1080" spans="3:49" s="1" customFormat="1" ht="12.75" customHeigh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49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49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49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49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49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49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49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49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49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49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49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49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49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49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49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49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49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49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/>
      <c r="V2330"/>
      <c r="W2330"/>
      <c r="X2330"/>
      <c r="Y2330"/>
      <c r="Z2330"/>
      <c r="AA2330"/>
      <c r="AB2330"/>
      <c r="AC2330"/>
      <c r="AD2330"/>
      <c r="AE2330"/>
      <c r="AF2330"/>
      <c r="AG2330"/>
      <c r="AH2330"/>
      <c r="AI2330"/>
      <c r="AJ2330"/>
      <c r="AK2330"/>
      <c r="AL2330"/>
      <c r="AM2330"/>
      <c r="AN2330"/>
      <c r="AO2330"/>
      <c r="AP2330"/>
      <c r="AQ2330"/>
      <c r="AR2330"/>
      <c r="AS2330"/>
      <c r="AT2330"/>
      <c r="AU2330"/>
      <c r="AV2330"/>
      <c r="AW2330"/>
    </row>
    <row r="2331" spans="5:49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/>
      <c r="V2331"/>
      <c r="W2331"/>
      <c r="X2331"/>
      <c r="Y2331"/>
      <c r="Z2331"/>
      <c r="AA2331"/>
      <c r="AB2331"/>
      <c r="AC2331"/>
      <c r="AD2331"/>
      <c r="AE2331"/>
      <c r="AF2331"/>
      <c r="AG2331"/>
      <c r="AH2331"/>
      <c r="AI2331"/>
      <c r="AJ2331"/>
      <c r="AK2331"/>
      <c r="AL2331"/>
      <c r="AM2331"/>
      <c r="AN2331"/>
      <c r="AO2331"/>
      <c r="AP2331"/>
      <c r="AQ2331"/>
      <c r="AR2331"/>
      <c r="AS2331"/>
      <c r="AT2331"/>
      <c r="AU2331"/>
      <c r="AV2331"/>
      <c r="AW2331"/>
    </row>
    <row r="2332" spans="5:49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/>
      <c r="V2332"/>
      <c r="W2332"/>
      <c r="X2332"/>
      <c r="Y2332"/>
      <c r="Z2332"/>
      <c r="AA2332"/>
      <c r="AB2332"/>
      <c r="AC2332"/>
      <c r="AD2332"/>
      <c r="AE2332"/>
      <c r="AF2332"/>
      <c r="AG2332"/>
      <c r="AH2332"/>
      <c r="AI2332"/>
      <c r="AJ2332"/>
      <c r="AK2332"/>
      <c r="AL2332"/>
      <c r="AM2332"/>
      <c r="AN2332"/>
      <c r="AO2332"/>
      <c r="AP2332"/>
      <c r="AQ2332"/>
      <c r="AR2332"/>
      <c r="AS2332"/>
      <c r="AT2332"/>
      <c r="AU2332"/>
      <c r="AV2332"/>
      <c r="AW2332"/>
    </row>
    <row r="2333" spans="5:49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/>
      <c r="V2333"/>
      <c r="W2333"/>
      <c r="X2333"/>
      <c r="Y2333"/>
      <c r="Z2333"/>
      <c r="AA2333"/>
      <c r="AB2333"/>
      <c r="AC2333"/>
      <c r="AD2333"/>
      <c r="AE2333"/>
      <c r="AF2333"/>
      <c r="AG2333"/>
      <c r="AH2333"/>
      <c r="AI2333"/>
      <c r="AJ2333"/>
      <c r="AK2333"/>
      <c r="AL2333"/>
      <c r="AM2333"/>
      <c r="AN2333"/>
      <c r="AO2333"/>
      <c r="AP2333"/>
      <c r="AQ2333"/>
      <c r="AR2333"/>
      <c r="AS2333"/>
      <c r="AT2333"/>
      <c r="AU2333"/>
      <c r="AV2333"/>
      <c r="AW2333"/>
    </row>
    <row r="2334" spans="5:49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/>
      <c r="V2334"/>
      <c r="W2334"/>
      <c r="X2334"/>
      <c r="Y2334"/>
      <c r="Z2334"/>
      <c r="AA2334"/>
      <c r="AB2334"/>
      <c r="AC2334"/>
      <c r="AD2334"/>
      <c r="AE2334"/>
      <c r="AF2334"/>
      <c r="AG2334"/>
      <c r="AH2334"/>
      <c r="AI2334"/>
      <c r="AJ2334"/>
      <c r="AK2334"/>
      <c r="AL2334"/>
      <c r="AM2334"/>
      <c r="AN2334"/>
      <c r="AO2334"/>
      <c r="AP2334"/>
      <c r="AQ2334"/>
      <c r="AR2334"/>
      <c r="AS2334"/>
      <c r="AT2334"/>
      <c r="AU2334"/>
      <c r="AV2334"/>
      <c r="AW2334"/>
    </row>
    <row r="2335" spans="5:49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/>
      <c r="V2335"/>
      <c r="W2335"/>
      <c r="X2335"/>
      <c r="Y2335"/>
      <c r="Z2335"/>
      <c r="AA2335"/>
      <c r="AB2335"/>
      <c r="AC2335"/>
      <c r="AD2335"/>
      <c r="AE2335"/>
      <c r="AF2335"/>
      <c r="AG2335"/>
      <c r="AH2335"/>
      <c r="AI2335"/>
      <c r="AJ2335"/>
      <c r="AK2335"/>
      <c r="AL2335"/>
      <c r="AM2335"/>
      <c r="AN2335"/>
      <c r="AO2335"/>
      <c r="AP2335"/>
      <c r="AQ2335"/>
      <c r="AR2335"/>
      <c r="AS2335"/>
      <c r="AT2335"/>
      <c r="AU2335"/>
      <c r="AV2335"/>
      <c r="AW2335"/>
    </row>
    <row r="2336" spans="5:49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/>
      <c r="V2336"/>
      <c r="W2336"/>
      <c r="X2336"/>
      <c r="Y2336"/>
      <c r="Z2336"/>
      <c r="AA2336"/>
      <c r="AB2336"/>
      <c r="AC2336"/>
      <c r="AD2336"/>
      <c r="AE2336"/>
      <c r="AF2336"/>
      <c r="AG2336"/>
      <c r="AH2336"/>
      <c r="AI2336"/>
      <c r="AJ2336"/>
      <c r="AK2336"/>
      <c r="AL2336"/>
      <c r="AM2336"/>
      <c r="AN2336"/>
      <c r="AO2336"/>
      <c r="AP2336"/>
      <c r="AQ2336"/>
      <c r="AR2336"/>
      <c r="AS2336"/>
      <c r="AT2336"/>
      <c r="AU2336"/>
      <c r="AV2336"/>
      <c r="AW2336"/>
    </row>
    <row r="2337" spans="5:49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/>
      <c r="V2337"/>
      <c r="W2337"/>
      <c r="X2337"/>
      <c r="Y2337"/>
      <c r="Z2337"/>
      <c r="AA2337"/>
      <c r="AB2337"/>
      <c r="AC2337"/>
      <c r="AD2337"/>
      <c r="AE2337"/>
      <c r="AF2337"/>
      <c r="AG2337"/>
      <c r="AH2337"/>
      <c r="AI2337"/>
      <c r="AJ2337"/>
      <c r="AK2337"/>
      <c r="AL2337"/>
      <c r="AM2337"/>
      <c r="AN2337"/>
      <c r="AO2337"/>
      <c r="AP2337"/>
      <c r="AQ2337"/>
      <c r="AR2337"/>
      <c r="AS2337"/>
      <c r="AT2337"/>
      <c r="AU2337"/>
      <c r="AV2337"/>
      <c r="AW2337"/>
    </row>
    <row r="2338" spans="5:49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/>
      <c r="V2338"/>
      <c r="W2338"/>
      <c r="X2338"/>
      <c r="Y2338"/>
      <c r="Z2338"/>
      <c r="AA2338"/>
      <c r="AB2338"/>
      <c r="AC2338"/>
      <c r="AD2338"/>
      <c r="AE2338"/>
      <c r="AF2338"/>
      <c r="AG2338"/>
      <c r="AH2338"/>
      <c r="AI2338"/>
      <c r="AJ2338"/>
      <c r="AK2338"/>
      <c r="AL2338"/>
      <c r="AM2338"/>
      <c r="AN2338"/>
      <c r="AO2338"/>
      <c r="AP2338"/>
      <c r="AQ2338"/>
      <c r="AR2338"/>
      <c r="AS2338"/>
      <c r="AT2338"/>
      <c r="AU2338"/>
      <c r="AV2338"/>
      <c r="AW2338"/>
    </row>
    <row r="2339" spans="5:49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/>
      <c r="V2339"/>
      <c r="W2339"/>
      <c r="X2339"/>
      <c r="Y2339"/>
      <c r="Z2339"/>
      <c r="AA2339"/>
      <c r="AB2339"/>
      <c r="AC2339"/>
      <c r="AD2339"/>
      <c r="AE2339"/>
      <c r="AF2339"/>
      <c r="AG2339"/>
      <c r="AH2339"/>
      <c r="AI2339"/>
      <c r="AJ2339"/>
      <c r="AK2339"/>
      <c r="AL2339"/>
      <c r="AM2339"/>
      <c r="AN2339"/>
      <c r="AO2339"/>
      <c r="AP2339"/>
      <c r="AQ2339"/>
      <c r="AR2339"/>
      <c r="AS2339"/>
      <c r="AT2339"/>
      <c r="AU2339"/>
      <c r="AV2339"/>
      <c r="AW2339"/>
    </row>
    <row r="2340" spans="5:49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/>
      <c r="V2340"/>
      <c r="W2340"/>
      <c r="X2340"/>
      <c r="Y2340"/>
      <c r="Z2340"/>
      <c r="AA2340"/>
      <c r="AB2340"/>
      <c r="AC2340"/>
      <c r="AD2340"/>
      <c r="AE2340"/>
      <c r="AF2340"/>
      <c r="AG2340"/>
      <c r="AH2340"/>
      <c r="AI2340"/>
      <c r="AJ2340"/>
      <c r="AK2340"/>
      <c r="AL2340"/>
      <c r="AM2340"/>
      <c r="AN2340"/>
      <c r="AO2340"/>
      <c r="AP2340"/>
      <c r="AQ2340"/>
      <c r="AR2340"/>
      <c r="AS2340"/>
      <c r="AT2340"/>
      <c r="AU2340"/>
      <c r="AV2340"/>
      <c r="AW2340"/>
    </row>
    <row r="2341" spans="5:49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/>
      <c r="V2341"/>
      <c r="W2341"/>
      <c r="X2341"/>
      <c r="Y2341"/>
      <c r="Z2341"/>
      <c r="AA2341"/>
      <c r="AB2341"/>
      <c r="AC2341"/>
      <c r="AD2341"/>
      <c r="AE2341"/>
      <c r="AF2341"/>
      <c r="AG2341"/>
      <c r="AH2341"/>
      <c r="AI2341"/>
      <c r="AJ2341"/>
      <c r="AK2341"/>
      <c r="AL2341"/>
      <c r="AM2341"/>
      <c r="AN2341"/>
      <c r="AO2341"/>
      <c r="AP2341"/>
      <c r="AQ2341"/>
      <c r="AR2341"/>
      <c r="AS2341"/>
      <c r="AT2341"/>
      <c r="AU2341"/>
      <c r="AV2341"/>
      <c r="AW2341"/>
    </row>
    <row r="2342" spans="5:49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/>
      <c r="V2342"/>
      <c r="W2342"/>
      <c r="X2342"/>
      <c r="Y2342"/>
      <c r="Z2342"/>
      <c r="AA2342"/>
      <c r="AB2342"/>
      <c r="AC2342"/>
      <c r="AD2342"/>
      <c r="AE2342"/>
      <c r="AF2342"/>
      <c r="AG2342"/>
      <c r="AH2342"/>
      <c r="AI2342"/>
      <c r="AJ2342"/>
      <c r="AK2342"/>
      <c r="AL2342"/>
      <c r="AM2342"/>
      <c r="AN2342"/>
      <c r="AO2342"/>
      <c r="AP2342"/>
      <c r="AQ2342"/>
      <c r="AR2342"/>
      <c r="AS2342"/>
      <c r="AT2342"/>
      <c r="AU2342"/>
      <c r="AV2342"/>
      <c r="AW2342"/>
    </row>
    <row r="2343" spans="5:49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/>
      <c r="V2343"/>
      <c r="W2343"/>
      <c r="X2343"/>
      <c r="Y2343"/>
      <c r="Z2343"/>
      <c r="AA2343"/>
      <c r="AB2343"/>
      <c r="AC2343"/>
      <c r="AD2343"/>
      <c r="AE2343"/>
      <c r="AF2343"/>
      <c r="AG2343"/>
      <c r="AH2343"/>
      <c r="AI2343"/>
      <c r="AJ2343"/>
      <c r="AK2343"/>
      <c r="AL2343"/>
      <c r="AM2343"/>
      <c r="AN2343"/>
      <c r="AO2343"/>
      <c r="AP2343"/>
      <c r="AQ2343"/>
      <c r="AR2343"/>
      <c r="AS2343"/>
      <c r="AT2343"/>
      <c r="AU2343"/>
      <c r="AV2343"/>
      <c r="AW2343"/>
    </row>
    <row r="2344" spans="5:49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/>
      <c r="V2344"/>
      <c r="W2344"/>
      <c r="X2344"/>
      <c r="Y2344"/>
      <c r="Z2344"/>
      <c r="AA2344"/>
      <c r="AB2344"/>
      <c r="AC2344"/>
      <c r="AD2344"/>
      <c r="AE2344"/>
      <c r="AF2344"/>
      <c r="AG2344"/>
      <c r="AH2344"/>
      <c r="AI2344"/>
      <c r="AJ2344"/>
      <c r="AK2344"/>
      <c r="AL2344"/>
      <c r="AM2344"/>
      <c r="AN2344"/>
      <c r="AO2344"/>
      <c r="AP2344"/>
      <c r="AQ2344"/>
      <c r="AR2344"/>
      <c r="AS2344"/>
      <c r="AT2344"/>
      <c r="AU2344"/>
      <c r="AV2344"/>
      <c r="AW2344"/>
    </row>
    <row r="2345" spans="5:49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/>
      <c r="V2345"/>
      <c r="W2345"/>
      <c r="X2345"/>
      <c r="Y2345"/>
      <c r="Z2345"/>
      <c r="AA2345"/>
      <c r="AB2345"/>
      <c r="AC2345"/>
      <c r="AD2345"/>
      <c r="AE2345"/>
      <c r="AF2345"/>
      <c r="AG2345"/>
      <c r="AH2345"/>
      <c r="AI2345"/>
      <c r="AJ2345"/>
      <c r="AK2345"/>
      <c r="AL2345"/>
      <c r="AM2345"/>
      <c r="AN2345"/>
      <c r="AO2345"/>
      <c r="AP2345"/>
      <c r="AQ2345"/>
      <c r="AR2345"/>
      <c r="AS2345"/>
      <c r="AT2345"/>
      <c r="AU2345"/>
      <c r="AV2345"/>
      <c r="AW23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2021-02-17T22:44:02Z</dcterms:created>
  <dcterms:modified xsi:type="dcterms:W3CDTF">2021-02-17T22:44:10Z</dcterms:modified>
</cp:coreProperties>
</file>